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22848" windowHeight="10152" activeTab="2"/>
  </bookViews>
  <sheets>
    <sheet name="GoMining Return" sheetId="1" r:id="rId1"/>
    <sheet name="GoMining return evolution" sheetId="2" r:id="rId2"/>
    <sheet name="Cashout" sheetId="3" r:id="rId3"/>
  </sheets>
  <definedNames>
    <definedName name="Cours_euros_Bitcoin">'GoMining return evolution'!$B$5</definedName>
  </definedNames>
  <calcPr calcId="145621"/>
</workbook>
</file>

<file path=xl/calcChain.xml><?xml version="1.0" encoding="utf-8"?>
<calcChain xmlns="http://schemas.openxmlformats.org/spreadsheetml/2006/main">
  <c r="B16" i="2" l="1"/>
  <c r="B17" i="2" s="1"/>
  <c r="B15" i="2"/>
  <c r="B16" i="1"/>
  <c r="L86" i="2" l="1"/>
  <c r="L87" i="2" s="1"/>
  <c r="L76" i="2"/>
  <c r="L77" i="2" s="1"/>
  <c r="L78" i="2" s="1"/>
  <c r="L79" i="2" s="1"/>
  <c r="L80" i="2" s="1"/>
  <c r="L81" i="2" s="1"/>
  <c r="L82" i="2" s="1"/>
  <c r="L83" i="2" s="1"/>
  <c r="L84" i="2" s="1"/>
  <c r="L85" i="2" s="1"/>
  <c r="L74" i="2"/>
  <c r="L75" i="2" s="1"/>
  <c r="L64" i="2"/>
  <c r="L65" i="2"/>
  <c r="L66" i="2"/>
  <c r="L67" i="2" s="1"/>
  <c r="L68" i="2" s="1"/>
  <c r="L69" i="2" s="1"/>
  <c r="L70" i="2" s="1"/>
  <c r="L71" i="2" s="1"/>
  <c r="L72" i="2" s="1"/>
  <c r="L73" i="2" s="1"/>
  <c r="L4" i="2"/>
  <c r="L5" i="2" s="1"/>
  <c r="L6" i="2" s="1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3" i="2"/>
  <c r="L2" i="2"/>
  <c r="B10" i="2"/>
  <c r="M2" i="2" l="1"/>
  <c r="M3" i="2" l="1"/>
  <c r="B4" i="2"/>
  <c r="B17" i="1"/>
  <c r="B13" i="1"/>
  <c r="B14" i="1" s="1"/>
  <c r="C10" i="1"/>
  <c r="B10" i="1"/>
  <c r="C9" i="1"/>
  <c r="C8" i="1"/>
  <c r="F4" i="1"/>
  <c r="D4" i="1"/>
  <c r="C4" i="1"/>
  <c r="B4" i="1"/>
  <c r="F3" i="1"/>
  <c r="B6" i="2" l="1"/>
  <c r="B11" i="2"/>
  <c r="N3" i="2" s="1"/>
  <c r="O3" i="2" s="1"/>
  <c r="P3" i="2" s="1"/>
  <c r="M4" i="2"/>
  <c r="B18" i="1"/>
  <c r="B20" i="1"/>
  <c r="B21" i="1" s="1"/>
  <c r="B12" i="2" l="1"/>
  <c r="N2" i="2"/>
  <c r="O2" i="2" s="1"/>
  <c r="M5" i="2"/>
  <c r="N4" i="2"/>
  <c r="O4" i="2" s="1"/>
  <c r="P2" i="2" l="1"/>
  <c r="Q2" i="2"/>
  <c r="B21" i="2"/>
  <c r="P4" i="2"/>
  <c r="M6" i="2"/>
  <c r="N5" i="2"/>
  <c r="O5" i="2" s="1"/>
  <c r="P5" i="2" s="1"/>
  <c r="Q3" i="2" l="1"/>
  <c r="R2" i="2"/>
  <c r="M7" i="2"/>
  <c r="N6" i="2"/>
  <c r="O6" i="2" s="1"/>
  <c r="P6" i="2" s="1"/>
  <c r="B22" i="2"/>
  <c r="Q4" i="2" l="1"/>
  <c r="R3" i="2"/>
  <c r="M8" i="2"/>
  <c r="N7" i="2"/>
  <c r="O7" i="2" s="1"/>
  <c r="P7" i="2" s="1"/>
  <c r="Q5" i="2" l="1"/>
  <c r="R4" i="2"/>
  <c r="M9" i="2"/>
  <c r="N8" i="2"/>
  <c r="O8" i="2" s="1"/>
  <c r="P8" i="2" s="1"/>
  <c r="Q6" i="2" l="1"/>
  <c r="R5" i="2"/>
  <c r="N9" i="2"/>
  <c r="O9" i="2" s="1"/>
  <c r="P9" i="2" s="1"/>
  <c r="M10" i="2"/>
  <c r="Q7" i="2" l="1"/>
  <c r="R6" i="2"/>
  <c r="M11" i="2"/>
  <c r="N10" i="2"/>
  <c r="O10" i="2" s="1"/>
  <c r="P10" i="2" s="1"/>
  <c r="Q8" i="2" l="1"/>
  <c r="R7" i="2"/>
  <c r="M12" i="2"/>
  <c r="N11" i="2"/>
  <c r="O11" i="2" s="1"/>
  <c r="P11" i="2" s="1"/>
  <c r="Q9" i="2" l="1"/>
  <c r="R8" i="2"/>
  <c r="M13" i="2"/>
  <c r="N12" i="2"/>
  <c r="O12" i="2" s="1"/>
  <c r="P12" i="2" s="1"/>
  <c r="Q10" i="2" l="1"/>
  <c r="R9" i="2"/>
  <c r="N13" i="2"/>
  <c r="O13" i="2" s="1"/>
  <c r="P13" i="2" s="1"/>
  <c r="M14" i="2"/>
  <c r="Q11" i="2" l="1"/>
  <c r="R10" i="2"/>
  <c r="M15" i="2"/>
  <c r="N14" i="2"/>
  <c r="O14" i="2" s="1"/>
  <c r="P14" i="2" s="1"/>
  <c r="Q12" i="2" l="1"/>
  <c r="R11" i="2"/>
  <c r="M16" i="2"/>
  <c r="N15" i="2"/>
  <c r="O15" i="2" s="1"/>
  <c r="Q13" i="2" l="1"/>
  <c r="R12" i="2"/>
  <c r="P15" i="2"/>
  <c r="C21" i="2"/>
  <c r="M17" i="2"/>
  <c r="N16" i="2"/>
  <c r="O16" i="2" s="1"/>
  <c r="Q14" i="2" l="1"/>
  <c r="R13" i="2"/>
  <c r="P16" i="2"/>
  <c r="C22" i="2"/>
  <c r="M18" i="2"/>
  <c r="N17" i="2"/>
  <c r="O17" i="2" s="1"/>
  <c r="P17" i="2" s="1"/>
  <c r="Q15" i="2" l="1"/>
  <c r="R14" i="2"/>
  <c r="M19" i="2"/>
  <c r="N18" i="2"/>
  <c r="O18" i="2" s="1"/>
  <c r="P18" i="2" s="1"/>
  <c r="Q16" i="2" l="1"/>
  <c r="R15" i="2"/>
  <c r="N19" i="2"/>
  <c r="O19" i="2" s="1"/>
  <c r="P19" i="2" s="1"/>
  <c r="M20" i="2"/>
  <c r="Q17" i="2" l="1"/>
  <c r="R16" i="2"/>
  <c r="M21" i="2"/>
  <c r="N20" i="2"/>
  <c r="O20" i="2" s="1"/>
  <c r="Q18" i="2" l="1"/>
  <c r="R17" i="2"/>
  <c r="P20" i="2"/>
  <c r="N21" i="2"/>
  <c r="O21" i="2" s="1"/>
  <c r="P21" i="2" s="1"/>
  <c r="M22" i="2"/>
  <c r="Q19" i="2" l="1"/>
  <c r="R18" i="2"/>
  <c r="N22" i="2"/>
  <c r="O22" i="2" s="1"/>
  <c r="P22" i="2" s="1"/>
  <c r="M23" i="2"/>
  <c r="Q20" i="2" l="1"/>
  <c r="R19" i="2"/>
  <c r="N23" i="2"/>
  <c r="O23" i="2" s="1"/>
  <c r="P23" i="2" s="1"/>
  <c r="M24" i="2"/>
  <c r="Q21" i="2" l="1"/>
  <c r="R20" i="2"/>
  <c r="M25" i="2"/>
  <c r="N24" i="2"/>
  <c r="O24" i="2" s="1"/>
  <c r="P24" i="2" s="1"/>
  <c r="Q22" i="2" l="1"/>
  <c r="R21" i="2"/>
  <c r="N25" i="2"/>
  <c r="O25" i="2" s="1"/>
  <c r="P25" i="2" s="1"/>
  <c r="M26" i="2"/>
  <c r="Q23" i="2" l="1"/>
  <c r="R22" i="2"/>
  <c r="N26" i="2"/>
  <c r="O26" i="2" s="1"/>
  <c r="P26" i="2" s="1"/>
  <c r="M27" i="2"/>
  <c r="Q24" i="2" l="1"/>
  <c r="R23" i="2"/>
  <c r="N27" i="2"/>
  <c r="O27" i="2" s="1"/>
  <c r="M28" i="2"/>
  <c r="Q25" i="2" l="1"/>
  <c r="R24" i="2"/>
  <c r="M29" i="2"/>
  <c r="N28" i="2"/>
  <c r="O28" i="2" s="1"/>
  <c r="P27" i="2"/>
  <c r="D21" i="2"/>
  <c r="Q26" i="2" l="1"/>
  <c r="R25" i="2"/>
  <c r="D22" i="2"/>
  <c r="P28" i="2"/>
  <c r="M30" i="2"/>
  <c r="N29" i="2"/>
  <c r="O29" i="2" s="1"/>
  <c r="P29" i="2" s="1"/>
  <c r="Q27" i="2" l="1"/>
  <c r="R26" i="2"/>
  <c r="M31" i="2"/>
  <c r="N30" i="2"/>
  <c r="O30" i="2" s="1"/>
  <c r="P30" i="2" s="1"/>
  <c r="Q28" i="2" l="1"/>
  <c r="R27" i="2"/>
  <c r="M32" i="2"/>
  <c r="N31" i="2"/>
  <c r="O31" i="2" s="1"/>
  <c r="Q29" i="2" l="1"/>
  <c r="R28" i="2"/>
  <c r="P31" i="2"/>
  <c r="N32" i="2"/>
  <c r="O32" i="2" s="1"/>
  <c r="P32" i="2" s="1"/>
  <c r="M33" i="2"/>
  <c r="Q30" i="2" l="1"/>
  <c r="R29" i="2"/>
  <c r="M34" i="2"/>
  <c r="N33" i="2"/>
  <c r="O33" i="2" s="1"/>
  <c r="P33" i="2" s="1"/>
  <c r="Q31" i="2" l="1"/>
  <c r="R30" i="2"/>
  <c r="N34" i="2"/>
  <c r="O34" i="2" s="1"/>
  <c r="M35" i="2"/>
  <c r="N35" i="2" s="1"/>
  <c r="Q32" i="2" l="1"/>
  <c r="R31" i="2"/>
  <c r="M36" i="2"/>
  <c r="N36" i="2" s="1"/>
  <c r="O35" i="2"/>
  <c r="P35" i="2" s="1"/>
  <c r="P34" i="2"/>
  <c r="Q33" i="2" l="1"/>
  <c r="R32" i="2"/>
  <c r="O36" i="2"/>
  <c r="P36" i="2" s="1"/>
  <c r="M37" i="2"/>
  <c r="N37" i="2" s="1"/>
  <c r="Q34" i="2" l="1"/>
  <c r="R33" i="2"/>
  <c r="O37" i="2"/>
  <c r="P37" i="2" s="1"/>
  <c r="M38" i="2"/>
  <c r="N38" i="2" s="1"/>
  <c r="Q35" i="2" l="1"/>
  <c r="R34" i="2"/>
  <c r="M39" i="2"/>
  <c r="N39" i="2" s="1"/>
  <c r="O38" i="2"/>
  <c r="P38" i="2" s="1"/>
  <c r="Q36" i="2" l="1"/>
  <c r="R35" i="2"/>
  <c r="O39" i="2"/>
  <c r="M40" i="2"/>
  <c r="N40" i="2" s="1"/>
  <c r="Q37" i="2" l="1"/>
  <c r="R36" i="2"/>
  <c r="O40" i="2"/>
  <c r="M41" i="2"/>
  <c r="N41" i="2" s="1"/>
  <c r="P39" i="2"/>
  <c r="E21" i="2"/>
  <c r="Q38" i="2" l="1"/>
  <c r="R37" i="2"/>
  <c r="E22" i="2"/>
  <c r="O41" i="2"/>
  <c r="P41" i="2" s="1"/>
  <c r="M42" i="2"/>
  <c r="N42" i="2" s="1"/>
  <c r="P40" i="2"/>
  <c r="Q39" i="2" l="1"/>
  <c r="R38" i="2"/>
  <c r="M43" i="2"/>
  <c r="N43" i="2" s="1"/>
  <c r="O42" i="2"/>
  <c r="Q40" i="2" l="1"/>
  <c r="R39" i="2"/>
  <c r="P42" i="2"/>
  <c r="M44" i="2"/>
  <c r="N44" i="2" s="1"/>
  <c r="O43" i="2"/>
  <c r="P43" i="2" s="1"/>
  <c r="Q41" i="2" l="1"/>
  <c r="R40" i="2"/>
  <c r="O44" i="2"/>
  <c r="P44" i="2" s="1"/>
  <c r="M45" i="2"/>
  <c r="N45" i="2" s="1"/>
  <c r="Q42" i="2" l="1"/>
  <c r="R41" i="2"/>
  <c r="O45" i="2"/>
  <c r="M46" i="2"/>
  <c r="N46" i="2" s="1"/>
  <c r="Q43" i="2" l="1"/>
  <c r="R42" i="2"/>
  <c r="M47" i="2"/>
  <c r="N47" i="2" s="1"/>
  <c r="O46" i="2"/>
  <c r="P46" i="2" s="1"/>
  <c r="P45" i="2"/>
  <c r="Q44" i="2" l="1"/>
  <c r="R43" i="2"/>
  <c r="O47" i="2"/>
  <c r="M48" i="2"/>
  <c r="N48" i="2" s="1"/>
  <c r="Q45" i="2" l="1"/>
  <c r="R44" i="2"/>
  <c r="M49" i="2"/>
  <c r="N49" i="2" s="1"/>
  <c r="O48" i="2"/>
  <c r="P48" i="2" s="1"/>
  <c r="P47" i="2"/>
  <c r="Q46" i="2" l="1"/>
  <c r="R45" i="2"/>
  <c r="O49" i="2"/>
  <c r="P49" i="2" s="1"/>
  <c r="M50" i="2"/>
  <c r="N50" i="2" s="1"/>
  <c r="Q47" i="2" l="1"/>
  <c r="R46" i="2"/>
  <c r="O50" i="2"/>
  <c r="P50" i="2" s="1"/>
  <c r="M51" i="2"/>
  <c r="N51" i="2" s="1"/>
  <c r="Q48" i="2" l="1"/>
  <c r="R47" i="2"/>
  <c r="O51" i="2"/>
  <c r="M52" i="2"/>
  <c r="N52" i="2" s="1"/>
  <c r="Q49" i="2" l="1"/>
  <c r="R48" i="2"/>
  <c r="O52" i="2"/>
  <c r="M53" i="2"/>
  <c r="N53" i="2" s="1"/>
  <c r="P51" i="2"/>
  <c r="F21" i="2"/>
  <c r="Q50" i="2" l="1"/>
  <c r="R49" i="2"/>
  <c r="F22" i="2"/>
  <c r="M54" i="2"/>
  <c r="N54" i="2" s="1"/>
  <c r="O53" i="2"/>
  <c r="P53" i="2" s="1"/>
  <c r="P52" i="2"/>
  <c r="Q51" i="2" l="1"/>
  <c r="R50" i="2"/>
  <c r="O54" i="2"/>
  <c r="P54" i="2" s="1"/>
  <c r="M55" i="2"/>
  <c r="N55" i="2" s="1"/>
  <c r="Q52" i="2" l="1"/>
  <c r="R51" i="2"/>
  <c r="M56" i="2"/>
  <c r="N56" i="2" s="1"/>
  <c r="O55" i="2"/>
  <c r="P55" i="2" s="1"/>
  <c r="Q53" i="2" l="1"/>
  <c r="R52" i="2"/>
  <c r="O56" i="2"/>
  <c r="M57" i="2"/>
  <c r="N57" i="2" s="1"/>
  <c r="Q54" i="2" l="1"/>
  <c r="R53" i="2"/>
  <c r="O57" i="2"/>
  <c r="P57" i="2" s="1"/>
  <c r="M58" i="2"/>
  <c r="N58" i="2" s="1"/>
  <c r="P56" i="2"/>
  <c r="Q55" i="2" l="1"/>
  <c r="R54" i="2"/>
  <c r="M59" i="2"/>
  <c r="N59" i="2" s="1"/>
  <c r="O58" i="2"/>
  <c r="Q56" i="2" l="1"/>
  <c r="R55" i="2"/>
  <c r="P58" i="2"/>
  <c r="O59" i="2"/>
  <c r="P59" i="2" s="1"/>
  <c r="M60" i="2"/>
  <c r="N60" i="2" s="1"/>
  <c r="Q57" i="2" l="1"/>
  <c r="R56" i="2"/>
  <c r="O60" i="2"/>
  <c r="P60" i="2" s="1"/>
  <c r="M61" i="2"/>
  <c r="N61" i="2" s="1"/>
  <c r="Q58" i="2" l="1"/>
  <c r="R57" i="2"/>
  <c r="O61" i="2"/>
  <c r="P61" i="2" s="1"/>
  <c r="M62" i="2"/>
  <c r="N62" i="2" s="1"/>
  <c r="Q59" i="2" l="1"/>
  <c r="R58" i="2"/>
  <c r="O62" i="2"/>
  <c r="P62" i="2" s="1"/>
  <c r="M63" i="2"/>
  <c r="M64" i="2" s="1"/>
  <c r="M65" i="2" l="1"/>
  <c r="N64" i="2"/>
  <c r="O64" i="2" s="1"/>
  <c r="Q60" i="2"/>
  <c r="R59" i="2"/>
  <c r="N63" i="2"/>
  <c r="O63" i="2" s="1"/>
  <c r="P64" i="2" l="1"/>
  <c r="N65" i="2"/>
  <c r="O65" i="2" s="1"/>
  <c r="P65" i="2" s="1"/>
  <c r="M66" i="2"/>
  <c r="Q61" i="2"/>
  <c r="R60" i="2"/>
  <c r="P63" i="2"/>
  <c r="G21" i="2"/>
  <c r="M67" i="2" l="1"/>
  <c r="N66" i="2"/>
  <c r="O66" i="2" s="1"/>
  <c r="P66" i="2" s="1"/>
  <c r="G22" i="2"/>
  <c r="Q62" i="2"/>
  <c r="R61" i="2"/>
  <c r="N67" i="2" l="1"/>
  <c r="O67" i="2" s="1"/>
  <c r="M68" i="2"/>
  <c r="Q63" i="2"/>
  <c r="R62" i="2"/>
  <c r="N68" i="2" l="1"/>
  <c r="O68" i="2" s="1"/>
  <c r="P68" i="2" s="1"/>
  <c r="M69" i="2"/>
  <c r="P67" i="2"/>
  <c r="R63" i="2"/>
  <c r="Q64" i="2"/>
  <c r="N69" i="2" l="1"/>
  <c r="O69" i="2" s="1"/>
  <c r="M70" i="2"/>
  <c r="Q65" i="2"/>
  <c r="R64" i="2"/>
  <c r="M71" i="2" l="1"/>
  <c r="N70" i="2"/>
  <c r="O70" i="2" s="1"/>
  <c r="P70" i="2" s="1"/>
  <c r="P69" i="2"/>
  <c r="Q66" i="2"/>
  <c r="R65" i="2"/>
  <c r="M72" i="2" l="1"/>
  <c r="N71" i="2"/>
  <c r="O71" i="2" s="1"/>
  <c r="R66" i="2"/>
  <c r="Q67" i="2"/>
  <c r="P71" i="2" l="1"/>
  <c r="N72" i="2"/>
  <c r="O72" i="2" s="1"/>
  <c r="P72" i="2" s="1"/>
  <c r="M73" i="2"/>
  <c r="R67" i="2"/>
  <c r="Q68" i="2"/>
  <c r="N73" i="2" l="1"/>
  <c r="O73" i="2" s="1"/>
  <c r="P73" i="2" s="1"/>
  <c r="M74" i="2"/>
  <c r="Q69" i="2"/>
  <c r="R68" i="2"/>
  <c r="M75" i="2" l="1"/>
  <c r="N74" i="2"/>
  <c r="O74" i="2" s="1"/>
  <c r="P74" i="2" s="1"/>
  <c r="R69" i="2"/>
  <c r="Q70" i="2"/>
  <c r="N75" i="2" l="1"/>
  <c r="O75" i="2" s="1"/>
  <c r="M76" i="2"/>
  <c r="R70" i="2"/>
  <c r="Q71" i="2"/>
  <c r="M77" i="2" l="1"/>
  <c r="N76" i="2"/>
  <c r="O76" i="2" s="1"/>
  <c r="P76" i="2" s="1"/>
  <c r="P75" i="2"/>
  <c r="H21" i="2"/>
  <c r="Q72" i="2"/>
  <c r="R71" i="2"/>
  <c r="H22" i="2" l="1"/>
  <c r="I21" i="2"/>
  <c r="I22" i="2" s="1"/>
  <c r="B26" i="2" s="1"/>
  <c r="B27" i="2" s="1"/>
  <c r="M78" i="2"/>
  <c r="N77" i="2"/>
  <c r="O77" i="2" s="1"/>
  <c r="P77" i="2" s="1"/>
  <c r="R72" i="2"/>
  <c r="Q73" i="2"/>
  <c r="M79" i="2" l="1"/>
  <c r="N78" i="2"/>
  <c r="O78" i="2" s="1"/>
  <c r="P78" i="2" s="1"/>
  <c r="R73" i="2"/>
  <c r="Q74" i="2"/>
  <c r="N79" i="2" l="1"/>
  <c r="O79" i="2" s="1"/>
  <c r="P79" i="2" s="1"/>
  <c r="M80" i="2"/>
  <c r="Q75" i="2"/>
  <c r="Q76" i="2" s="1"/>
  <c r="R74" i="2"/>
  <c r="N80" i="2" l="1"/>
  <c r="O80" i="2" s="1"/>
  <c r="P80" i="2" s="1"/>
  <c r="M81" i="2"/>
  <c r="R76" i="2"/>
  <c r="Q77" i="2"/>
  <c r="R75" i="2"/>
  <c r="M82" i="2" l="1"/>
  <c r="N82" i="2" s="1"/>
  <c r="N81" i="2"/>
  <c r="O81" i="2" s="1"/>
  <c r="P81" i="2" s="1"/>
  <c r="Q78" i="2"/>
  <c r="R77" i="2"/>
  <c r="M83" i="2" l="1"/>
  <c r="N83" i="2" s="1"/>
  <c r="O82" i="2"/>
  <c r="P82" i="2" s="1"/>
  <c r="R78" i="2"/>
  <c r="Q79" i="2"/>
  <c r="M84" i="2" l="1"/>
  <c r="N84" i="2" s="1"/>
  <c r="O83" i="2"/>
  <c r="P83" i="2" s="1"/>
  <c r="Q80" i="2"/>
  <c r="R79" i="2"/>
  <c r="O84" i="2" l="1"/>
  <c r="P84" i="2" s="1"/>
  <c r="M85" i="2"/>
  <c r="Q81" i="2"/>
  <c r="R80" i="2"/>
  <c r="M86" i="2" l="1"/>
  <c r="N85" i="2"/>
  <c r="O85" i="2" s="1"/>
  <c r="P85" i="2" s="1"/>
  <c r="R81" i="2"/>
  <c r="Q82" i="2"/>
  <c r="M87" i="2" l="1"/>
  <c r="N87" i="2" s="1"/>
  <c r="O87" i="2" s="1"/>
  <c r="P87" i="2" s="1"/>
  <c r="N86" i="2"/>
  <c r="O86" i="2" s="1"/>
  <c r="P86" i="2" s="1"/>
  <c r="Q83" i="2"/>
  <c r="R82" i="2"/>
  <c r="Q84" i="2" l="1"/>
  <c r="R83" i="2"/>
  <c r="R84" i="2" l="1"/>
  <c r="Q85" i="2"/>
  <c r="Q86" i="2" s="1"/>
  <c r="R86" i="2" l="1"/>
  <c r="Q87" i="2"/>
  <c r="R85" i="2"/>
  <c r="R87" i="2" l="1"/>
</calcChain>
</file>

<file path=xl/sharedStrings.xml><?xml version="1.0" encoding="utf-8"?>
<sst xmlns="http://schemas.openxmlformats.org/spreadsheetml/2006/main" count="57" uniqueCount="55">
  <si>
    <t>Upgrade</t>
  </si>
  <si>
    <t>%</t>
  </si>
  <si>
    <t>Services</t>
  </si>
  <si>
    <t>Gains euros</t>
  </si>
  <si>
    <t>TOTAL</t>
  </si>
  <si>
    <t>Halving</t>
  </si>
  <si>
    <t>Arret de la production (absence de rentabilité)</t>
  </si>
  <si>
    <t>Miner 1 : 4,26 TH</t>
  </si>
  <si>
    <t>Miner 2 : 15,52 TH</t>
  </si>
  <si>
    <t>Initial Cost</t>
  </si>
  <si>
    <t>Total Investment</t>
  </si>
  <si>
    <t>Investment en BTC</t>
  </si>
  <si>
    <t>Investment en EURO</t>
  </si>
  <si>
    <t>Next Halving Date:</t>
  </si>
  <si>
    <t>Starting Investment</t>
  </si>
  <si>
    <t>Equivalent in Euros</t>
  </si>
  <si>
    <t>Starting Date:</t>
  </si>
  <si>
    <t>Consolidated table:</t>
  </si>
  <si>
    <t>Summary:</t>
  </si>
  <si>
    <t>% Investment gain or loss</t>
  </si>
  <si>
    <t>Theoretical earnings over 365 days</t>
  </si>
  <si>
    <t>Theoretical return over 365 days</t>
  </si>
  <si>
    <t>Cumulative BTC earnings to date</t>
  </si>
  <si>
    <t>Earnings in Euros</t>
  </si>
  <si>
    <t>Cumulative return on investment</t>
  </si>
  <si>
    <t>Start Date</t>
  </si>
  <si>
    <t>Today's Date</t>
  </si>
  <si>
    <t>Number of Days</t>
  </si>
  <si>
    <t>Computing Power: 31.52</t>
  </si>
  <si>
    <t>Pool Compensation</t>
  </si>
  <si>
    <t>Electricity</t>
  </si>
  <si>
    <t>Reward</t>
  </si>
  <si>
    <t>Amount in BTC</t>
  </si>
  <si>
    <t>Reward = Pool remuneration - Service - electricity</t>
  </si>
  <si>
    <t>Total profit:</t>
  </si>
  <si>
    <t>Annual earnings Earnings in BTC</t>
  </si>
  <si>
    <t>Bitcoin price in euros (FYI)</t>
  </si>
  <si>
    <t>Calculs pour octobre 2025 :</t>
  </si>
  <si>
    <t>Index</t>
  </si>
  <si>
    <t>Monthly earnings in % compared to initial investment</t>
  </si>
  <si>
    <t>Current earnings per month</t>
  </si>
  <si>
    <t>Current earnings per day</t>
  </si>
  <si>
    <t>% decrease in miner profitability per month</t>
  </si>
  <si>
    <t>Earnings per year</t>
  </si>
  <si>
    <t>Cumulative earnings for the current month (October 2025)</t>
  </si>
  <si>
    <t>Number of days remaining in October</t>
  </si>
  <si>
    <t>Earnings for October 2025</t>
  </si>
  <si>
    <t>Month</t>
  </si>
  <si>
    <t>% of yield drop</t>
  </si>
  <si>
    <t>% yield</t>
  </si>
  <si>
    <t>Monthly BTC earnings</t>
  </si>
  <si>
    <t>Gain in euros</t>
  </si>
  <si>
    <t>Accumulating BTC earnings</t>
  </si>
  <si>
    <t>Accumulating Euro earnings</t>
  </si>
  <si>
    <t>Earnings already withdrawn from the platform: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</si>
</sst>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0.000000000%"/>
    <numFmt numFmtId="165" formatCode="0.00000000"/>
    <numFmt numFmtId="166" formatCode="#,##0\ &quot;€&quot;"/>
    <numFmt numFmtId="167" formatCode="#,##0.000000_ ;[Red]\-#,##0.0000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u/>
      <sz val="11"/>
      <color indexed="12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1" applyAlignment="1">
      <alignment vertical="center"/>
    </xf>
    <xf numFmtId="10" fontId="2" fillId="0" borderId="0" xfId="1" applyNumberFormat="1" applyAlignment="1">
      <alignment vertical="center"/>
    </xf>
    <xf numFmtId="14" fontId="2" fillId="0" borderId="0" xfId="1" applyNumberFormat="1" applyAlignment="1">
      <alignment vertical="center"/>
    </xf>
    <xf numFmtId="164" fontId="2" fillId="0" borderId="0" xfId="1" applyNumberFormat="1" applyAlignment="1">
      <alignment vertical="center"/>
    </xf>
    <xf numFmtId="9" fontId="2" fillId="0" borderId="0" xfId="1" applyNumberFormat="1" applyAlignment="1">
      <alignment vertical="center"/>
    </xf>
    <xf numFmtId="0" fontId="8" fillId="0" borderId="0" xfId="1" applyFont="1" applyAlignment="1">
      <alignment vertical="center"/>
    </xf>
    <xf numFmtId="0" fontId="2" fillId="2" borderId="1" xfId="1" applyFill="1" applyBorder="1" applyAlignment="1">
      <alignment vertical="center"/>
    </xf>
    <xf numFmtId="0" fontId="6" fillId="2" borderId="2" xfId="1" applyFont="1" applyFill="1" applyBorder="1" applyAlignment="1">
      <alignment horizontal="center" vertical="center"/>
    </xf>
    <xf numFmtId="0" fontId="2" fillId="2" borderId="4" xfId="1" applyFill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0" fontId="2" fillId="4" borderId="4" xfId="1" applyFill="1" applyBorder="1" applyAlignment="1">
      <alignment vertical="center"/>
    </xf>
    <xf numFmtId="0" fontId="2" fillId="4" borderId="5" xfId="1" applyFill="1" applyBorder="1" applyAlignment="1">
      <alignment vertical="center"/>
    </xf>
    <xf numFmtId="0" fontId="2" fillId="4" borderId="6" xfId="1" applyFill="1" applyBorder="1" applyAlignment="1">
      <alignment vertical="center"/>
    </xf>
    <xf numFmtId="0" fontId="2" fillId="4" borderId="7" xfId="1" applyFill="1" applyBorder="1" applyAlignment="1">
      <alignment vertical="center"/>
    </xf>
    <xf numFmtId="8" fontId="2" fillId="4" borderId="8" xfId="1" applyNumberFormat="1" applyFill="1" applyBorder="1" applyAlignment="1">
      <alignment vertical="center"/>
    </xf>
    <xf numFmtId="8" fontId="2" fillId="4" borderId="9" xfId="1" applyNumberFormat="1" applyFill="1" applyBorder="1" applyAlignment="1">
      <alignment vertical="center"/>
    </xf>
    <xf numFmtId="0" fontId="2" fillId="4" borderId="1" xfId="1" applyFill="1" applyBorder="1" applyAlignment="1">
      <alignment vertical="center"/>
    </xf>
    <xf numFmtId="0" fontId="2" fillId="4" borderId="3" xfId="1" applyFill="1" applyBorder="1" applyAlignment="1">
      <alignment vertical="center"/>
    </xf>
    <xf numFmtId="8" fontId="2" fillId="4" borderId="6" xfId="1" applyNumberFormat="1" applyFill="1" applyBorder="1" applyAlignment="1">
      <alignment vertical="center"/>
    </xf>
    <xf numFmtId="10" fontId="2" fillId="4" borderId="9" xfId="1" applyNumberFormat="1" applyFill="1" applyBorder="1" applyAlignment="1">
      <alignment vertical="center"/>
    </xf>
    <xf numFmtId="14" fontId="2" fillId="4" borderId="3" xfId="1" applyNumberFormat="1" applyFill="1" applyBorder="1" applyAlignment="1">
      <alignment vertical="center"/>
    </xf>
    <xf numFmtId="14" fontId="2" fillId="4" borderId="6" xfId="1" applyNumberFormat="1" applyFill="1" applyBorder="1" applyAlignment="1">
      <alignment vertical="center"/>
    </xf>
    <xf numFmtId="0" fontId="2" fillId="4" borderId="9" xfId="1" applyFill="1" applyBorder="1" applyAlignment="1">
      <alignment vertical="center"/>
    </xf>
    <xf numFmtId="8" fontId="2" fillId="4" borderId="3" xfId="1" applyNumberFormat="1" applyFill="1" applyBorder="1" applyAlignment="1">
      <alignment vertical="center"/>
    </xf>
    <xf numFmtId="0" fontId="2" fillId="2" borderId="21" xfId="1" applyFill="1" applyBorder="1" applyAlignment="1">
      <alignment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3" xfId="1" applyFont="1" applyFill="1" applyBorder="1" applyAlignment="1">
      <alignment horizontal="center" vertical="center"/>
    </xf>
    <xf numFmtId="0" fontId="6" fillId="4" borderId="21" xfId="1" applyFont="1" applyFill="1" applyBorder="1" applyAlignment="1">
      <alignment vertical="center"/>
    </xf>
    <xf numFmtId="0" fontId="6" fillId="4" borderId="22" xfId="1" applyFont="1" applyFill="1" applyBorder="1" applyAlignment="1">
      <alignment horizontal="right" vertical="center"/>
    </xf>
    <xf numFmtId="10" fontId="6" fillId="4" borderId="23" xfId="1" applyNumberFormat="1" applyFont="1" applyFill="1" applyBorder="1" applyAlignment="1">
      <alignment horizontal="right" vertical="center"/>
    </xf>
    <xf numFmtId="0" fontId="2" fillId="4" borderId="21" xfId="1" applyFill="1" applyBorder="1" applyAlignment="1">
      <alignment vertical="center"/>
    </xf>
    <xf numFmtId="0" fontId="2" fillId="4" borderId="22" xfId="1" applyFill="1" applyBorder="1" applyAlignment="1">
      <alignment vertical="center"/>
    </xf>
    <xf numFmtId="0" fontId="2" fillId="4" borderId="23" xfId="1" applyFill="1" applyBorder="1" applyAlignment="1">
      <alignment vertical="center"/>
    </xf>
    <xf numFmtId="0" fontId="2" fillId="4" borderId="20" xfId="1" applyFill="1" applyBorder="1" applyAlignment="1">
      <alignment horizontal="left" vertical="center" indent="1"/>
    </xf>
    <xf numFmtId="0" fontId="2" fillId="4" borderId="18" xfId="1" applyFill="1" applyBorder="1" applyAlignment="1">
      <alignment vertical="center"/>
    </xf>
    <xf numFmtId="10" fontId="2" fillId="4" borderId="16" xfId="1" applyNumberFormat="1" applyFill="1" applyBorder="1" applyAlignment="1">
      <alignment vertical="center"/>
    </xf>
    <xf numFmtId="0" fontId="2" fillId="4" borderId="24" xfId="1" applyFill="1" applyBorder="1" applyAlignment="1">
      <alignment horizontal="left" vertical="center" indent="1"/>
    </xf>
    <xf numFmtId="0" fontId="2" fillId="4" borderId="19" xfId="1" applyFill="1" applyBorder="1" applyAlignment="1">
      <alignment vertical="center"/>
    </xf>
    <xf numFmtId="10" fontId="2" fillId="4" borderId="25" xfId="1" applyNumberForma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8" fontId="0" fillId="5" borderId="6" xfId="0" applyNumberForma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10" fontId="0" fillId="5" borderId="9" xfId="0" applyNumberFormat="1" applyFill="1" applyBorder="1" applyAlignment="1">
      <alignment vertical="center"/>
    </xf>
    <xf numFmtId="0" fontId="7" fillId="0" borderId="0" xfId="0" applyFont="1" applyAlignme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left" vertical="center"/>
    </xf>
    <xf numFmtId="165" fontId="0" fillId="5" borderId="18" xfId="0" applyNumberFormat="1" applyFill="1" applyBorder="1" applyAlignment="1">
      <alignment vertical="center"/>
    </xf>
    <xf numFmtId="165" fontId="0" fillId="5" borderId="17" xfId="0" applyNumberFormat="1" applyFill="1" applyBorder="1" applyAlignment="1">
      <alignment vertical="center"/>
    </xf>
    <xf numFmtId="165" fontId="0" fillId="5" borderId="26" xfId="0" applyNumberFormat="1" applyFill="1" applyBorder="1" applyAlignment="1">
      <alignment vertical="center"/>
    </xf>
    <xf numFmtId="0" fontId="5" fillId="5" borderId="7" xfId="0" applyFont="1" applyFill="1" applyBorder="1" applyAlignment="1">
      <alignment horizontal="left" vertical="center"/>
    </xf>
    <xf numFmtId="8" fontId="0" fillId="5" borderId="8" xfId="0" applyNumberFormat="1" applyFill="1" applyBorder="1" applyAlignment="1">
      <alignment vertical="center"/>
    </xf>
    <xf numFmtId="8" fontId="0" fillId="5" borderId="10" xfId="0" applyNumberFormat="1" applyFill="1" applyBorder="1" applyAlignment="1">
      <alignment vertical="center"/>
    </xf>
    <xf numFmtId="8" fontId="0" fillId="5" borderId="11" xfId="0" applyNumberForma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8" fontId="0" fillId="5" borderId="13" xfId="0" applyNumberForma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10" fontId="0" fillId="5" borderId="15" xfId="0" applyNumberFormat="1" applyFill="1" applyBorder="1" applyAlignment="1">
      <alignment vertical="center"/>
    </xf>
    <xf numFmtId="166" fontId="2" fillId="5" borderId="6" xfId="1" applyNumberFormat="1" applyFill="1" applyBorder="1" applyAlignment="1">
      <alignment vertical="center"/>
    </xf>
    <xf numFmtId="20" fontId="0" fillId="0" borderId="0" xfId="0" applyNumberFormat="1" applyAlignment="1">
      <alignment vertical="center"/>
    </xf>
    <xf numFmtId="14" fontId="0" fillId="5" borderId="6" xfId="0" applyNumberFormat="1" applyFill="1" applyBorder="1" applyAlignment="1">
      <alignment vertical="center"/>
    </xf>
    <xf numFmtId="1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10" fontId="0" fillId="6" borderId="0" xfId="0" applyNumberFormat="1" applyFill="1" applyAlignment="1">
      <alignment vertical="center"/>
    </xf>
    <xf numFmtId="167" fontId="0" fillId="6" borderId="0" xfId="0" applyNumberFormat="1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0" fontId="0" fillId="3" borderId="0" xfId="0" applyNumberFormat="1" applyFill="1" applyAlignment="1">
      <alignment vertical="center"/>
    </xf>
    <xf numFmtId="167" fontId="0" fillId="3" borderId="0" xfId="0" applyNumberFormat="1" applyFill="1" applyAlignment="1">
      <alignment vertical="center"/>
    </xf>
    <xf numFmtId="14" fontId="0" fillId="7" borderId="0" xfId="0" applyNumberFormat="1" applyFill="1" applyAlignment="1">
      <alignment vertical="center"/>
    </xf>
    <xf numFmtId="0" fontId="0" fillId="7" borderId="0" xfId="0" applyFill="1" applyAlignment="1">
      <alignment vertical="center"/>
    </xf>
    <xf numFmtId="10" fontId="0" fillId="7" borderId="0" xfId="0" applyNumberFormat="1" applyFill="1" applyAlignment="1">
      <alignment vertical="center"/>
    </xf>
    <xf numFmtId="167" fontId="0" fillId="7" borderId="0" xfId="0" applyNumberFormat="1" applyFill="1" applyAlignment="1">
      <alignment vertical="center"/>
    </xf>
    <xf numFmtId="14" fontId="0" fillId="8" borderId="0" xfId="0" applyNumberFormat="1" applyFill="1" applyAlignment="1">
      <alignment vertical="center"/>
    </xf>
    <xf numFmtId="0" fontId="0" fillId="8" borderId="0" xfId="0" applyFill="1" applyAlignment="1">
      <alignment vertical="center"/>
    </xf>
    <xf numFmtId="10" fontId="0" fillId="8" borderId="0" xfId="0" applyNumberFormat="1" applyFill="1" applyAlignment="1">
      <alignment vertical="center"/>
    </xf>
    <xf numFmtId="167" fontId="0" fillId="8" borderId="0" xfId="0" applyNumberFormat="1" applyFill="1" applyAlignment="1">
      <alignment vertical="center"/>
    </xf>
    <xf numFmtId="14" fontId="0" fillId="9" borderId="0" xfId="0" applyNumberFormat="1" applyFill="1" applyAlignment="1">
      <alignment vertical="center"/>
    </xf>
    <xf numFmtId="0" fontId="0" fillId="9" borderId="0" xfId="0" applyFill="1" applyAlignment="1">
      <alignment vertical="center"/>
    </xf>
    <xf numFmtId="10" fontId="0" fillId="9" borderId="0" xfId="0" applyNumberFormat="1" applyFill="1" applyAlignment="1">
      <alignment vertical="center"/>
    </xf>
    <xf numFmtId="167" fontId="0" fillId="9" borderId="0" xfId="0" applyNumberFormat="1" applyFill="1" applyAlignment="1">
      <alignment vertical="center"/>
    </xf>
    <xf numFmtId="0" fontId="12" fillId="5" borderId="6" xfId="1" applyFont="1" applyFill="1" applyBorder="1" applyAlignment="1">
      <alignment vertical="center"/>
    </xf>
    <xf numFmtId="0" fontId="0" fillId="0" borderId="0" xfId="0" applyAlignment="1">
      <alignment vertical="center"/>
    </xf>
    <xf numFmtId="10" fontId="0" fillId="5" borderId="6" xfId="0" applyNumberFormat="1" applyFill="1" applyBorder="1" applyAlignment="1">
      <alignment vertical="center"/>
    </xf>
    <xf numFmtId="10" fontId="11" fillId="5" borderId="6" xfId="0" applyNumberFormat="1" applyFont="1" applyFill="1" applyBorder="1" applyAlignment="1">
      <alignment vertical="center"/>
    </xf>
    <xf numFmtId="14" fontId="11" fillId="5" borderId="3" xfId="0" applyNumberFormat="1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9" xfId="0" applyFill="1" applyBorder="1" applyAlignment="1">
      <alignment vertical="center"/>
    </xf>
    <xf numFmtId="8" fontId="0" fillId="3" borderId="0" xfId="0" applyNumberFormat="1" applyFill="1" applyAlignment="1">
      <alignment vertical="center"/>
    </xf>
    <xf numFmtId="8" fontId="0" fillId="8" borderId="0" xfId="0" applyNumberFormat="1" applyFill="1" applyAlignment="1">
      <alignment vertical="center"/>
    </xf>
    <xf numFmtId="8" fontId="0" fillId="6" borderId="0" xfId="0" applyNumberFormat="1" applyFill="1" applyAlignment="1">
      <alignment vertical="center"/>
    </xf>
    <xf numFmtId="14" fontId="0" fillId="10" borderId="0" xfId="0" applyNumberFormat="1" applyFill="1" applyAlignment="1">
      <alignment vertical="center"/>
    </xf>
    <xf numFmtId="0" fontId="0" fillId="10" borderId="0" xfId="0" applyFill="1" applyAlignment="1">
      <alignment vertical="center"/>
    </xf>
    <xf numFmtId="10" fontId="0" fillId="10" borderId="0" xfId="0" applyNumberFormat="1" applyFill="1" applyAlignment="1">
      <alignment vertical="center"/>
    </xf>
    <xf numFmtId="167" fontId="0" fillId="10" borderId="0" xfId="0" applyNumberFormat="1" applyFill="1" applyAlignment="1">
      <alignment vertical="center"/>
    </xf>
    <xf numFmtId="8" fontId="0" fillId="10" borderId="0" xfId="0" applyNumberFormat="1" applyFill="1" applyAlignment="1">
      <alignment vertical="center"/>
    </xf>
    <xf numFmtId="8" fontId="0" fillId="7" borderId="0" xfId="0" applyNumberFormat="1" applyFill="1" applyAlignment="1">
      <alignment vertical="center"/>
    </xf>
    <xf numFmtId="14" fontId="0" fillId="11" borderId="0" xfId="0" applyNumberFormat="1" applyFill="1" applyAlignment="1">
      <alignment vertical="center"/>
    </xf>
    <xf numFmtId="0" fontId="0" fillId="11" borderId="0" xfId="0" applyFill="1" applyAlignment="1">
      <alignment vertical="center"/>
    </xf>
    <xf numFmtId="10" fontId="0" fillId="11" borderId="0" xfId="0" applyNumberFormat="1" applyFill="1" applyAlignment="1">
      <alignment vertical="center"/>
    </xf>
    <xf numFmtId="167" fontId="0" fillId="11" borderId="0" xfId="0" applyNumberFormat="1" applyFill="1" applyAlignment="1">
      <alignment vertical="center"/>
    </xf>
    <xf numFmtId="8" fontId="0" fillId="11" borderId="0" xfId="0" applyNumberFormat="1" applyFill="1" applyAlignment="1">
      <alignment vertical="center"/>
    </xf>
    <xf numFmtId="14" fontId="0" fillId="12" borderId="0" xfId="0" applyNumberFormat="1" applyFill="1" applyAlignment="1">
      <alignment vertical="center"/>
    </xf>
    <xf numFmtId="0" fontId="0" fillId="12" borderId="0" xfId="0" applyFill="1" applyAlignment="1">
      <alignment vertical="center"/>
    </xf>
    <xf numFmtId="10" fontId="0" fillId="12" borderId="0" xfId="0" applyNumberFormat="1" applyFill="1" applyAlignment="1">
      <alignment vertical="center"/>
    </xf>
    <xf numFmtId="167" fontId="0" fillId="12" borderId="0" xfId="0" applyNumberFormat="1" applyFill="1" applyAlignment="1">
      <alignment vertical="center"/>
    </xf>
    <xf numFmtId="8" fontId="0" fillId="12" borderId="0" xfId="0" applyNumberFormat="1" applyFill="1" applyAlignment="1">
      <alignment vertical="center"/>
    </xf>
    <xf numFmtId="8" fontId="0" fillId="9" borderId="0" xfId="0" applyNumberFormat="1" applyFill="1" applyAlignment="1">
      <alignment vertical="center"/>
    </xf>
    <xf numFmtId="165" fontId="0" fillId="5" borderId="29" xfId="0" applyNumberFormat="1" applyFill="1" applyBorder="1" applyAlignment="1">
      <alignment vertical="center"/>
    </xf>
    <xf numFmtId="8" fontId="0" fillId="5" borderId="30" xfId="0" applyNumberFormat="1" applyFill="1" applyBorder="1" applyAlignment="1">
      <alignment vertical="center"/>
    </xf>
    <xf numFmtId="14" fontId="0" fillId="13" borderId="0" xfId="0" applyNumberFormat="1" applyFill="1" applyAlignment="1">
      <alignment vertical="center"/>
    </xf>
    <xf numFmtId="0" fontId="0" fillId="13" borderId="0" xfId="0" applyFill="1" applyAlignment="1">
      <alignment vertical="center"/>
    </xf>
    <xf numFmtId="10" fontId="0" fillId="13" borderId="0" xfId="0" applyNumberFormat="1" applyFill="1" applyAlignment="1">
      <alignment vertical="center"/>
    </xf>
    <xf numFmtId="167" fontId="0" fillId="13" borderId="0" xfId="0" applyNumberFormat="1" applyFill="1" applyAlignment="1">
      <alignment vertical="center"/>
    </xf>
    <xf numFmtId="8" fontId="0" fillId="13" borderId="0" xfId="0" applyNumberFormat="1" applyFill="1" applyAlignment="1">
      <alignment vertical="center"/>
    </xf>
    <xf numFmtId="0" fontId="5" fillId="9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7" fontId="0" fillId="0" borderId="0" xfId="0" applyNumberFormat="1"/>
    <xf numFmtId="0" fontId="0" fillId="0" borderId="0" xfId="0" applyAlignment="1">
      <alignment vertical="center"/>
    </xf>
    <xf numFmtId="0" fontId="6" fillId="2" borderId="13" xfId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1">
    <cellStyle name="Excel Built-in Normal" xfId="2"/>
    <cellStyle name="Lien hypertexte 2" xfId="3"/>
    <cellStyle name="Normal" xfId="0" builtinId="0"/>
    <cellStyle name="Normal 10" xfId="4"/>
    <cellStyle name="Normal 2" xfId="1"/>
    <cellStyle name="Normal 3" xfId="5"/>
    <cellStyle name="Normal 4" xfId="6"/>
    <cellStyle name="Normal 5" xfId="7"/>
    <cellStyle name="Normal 6" xfId="8"/>
    <cellStyle name="Normal 7" xfId="9"/>
    <cellStyle name="Pourcentage 2 2" xfId="10"/>
  </cellStyles>
  <dxfs count="0"/>
  <tableStyles count="0" defaultTableStyle="TableStyleMedium2" defaultPivotStyle="PivotStyleLight16"/>
  <colors>
    <mruColors>
      <color rgb="FFFF99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39"/>
  <sheetViews>
    <sheetView zoomScale="120" zoomScaleNormal="120" workbookViewId="0">
      <selection activeCell="F29" sqref="F29"/>
    </sheetView>
  </sheetViews>
  <sheetFormatPr baseColWidth="10" defaultColWidth="11.44140625" defaultRowHeight="17.25" customHeight="1" x14ac:dyDescent="0.3"/>
  <cols>
    <col min="1" max="1" width="40.6640625" style="1" bestFit="1" customWidth="1"/>
    <col min="2" max="2" width="13.5546875" style="1" customWidth="1"/>
    <col min="3" max="3" width="12.33203125" style="1" bestFit="1" customWidth="1"/>
    <col min="4" max="4" width="11.44140625" style="1"/>
    <col min="5" max="5" width="13.21875" style="1" bestFit="1" customWidth="1"/>
    <col min="6" max="6" width="14.33203125" style="1" customWidth="1"/>
    <col min="7" max="16384" width="11.44140625" style="1"/>
  </cols>
  <sheetData>
    <row r="1" spans="1:6" ht="17.25" customHeight="1" x14ac:dyDescent="0.3">
      <c r="A1" s="7"/>
      <c r="B1" s="8" t="s">
        <v>7</v>
      </c>
      <c r="C1" s="8"/>
      <c r="D1" s="8" t="s">
        <v>8</v>
      </c>
      <c r="E1" s="8"/>
      <c r="F1" s="128" t="s">
        <v>10</v>
      </c>
    </row>
    <row r="2" spans="1:6" ht="17.25" customHeight="1" x14ac:dyDescent="0.3">
      <c r="A2" s="9"/>
      <c r="B2" s="10" t="s">
        <v>9</v>
      </c>
      <c r="C2" s="10" t="s">
        <v>0</v>
      </c>
      <c r="D2" s="10" t="s">
        <v>9</v>
      </c>
      <c r="E2" s="10" t="s">
        <v>0</v>
      </c>
      <c r="F2" s="129"/>
    </row>
    <row r="3" spans="1:6" ht="13.2" x14ac:dyDescent="0.3">
      <c r="A3" s="11" t="s">
        <v>11</v>
      </c>
      <c r="B3" s="12">
        <v>8.8243000000000002E-4</v>
      </c>
      <c r="C3" s="12">
        <v>2.1093000000000002E-3</v>
      </c>
      <c r="D3" s="12">
        <v>8.3398999999999995E-4</v>
      </c>
      <c r="E3" s="12"/>
      <c r="F3" s="13">
        <f>SUM(B3:E3)</f>
        <v>3.8257200000000003E-3</v>
      </c>
    </row>
    <row r="4" spans="1:6" ht="17.25" customHeight="1" x14ac:dyDescent="0.3">
      <c r="A4" s="14" t="s">
        <v>12</v>
      </c>
      <c r="B4" s="15">
        <f>B3*Cours_euros_Bitcoin</f>
        <v>85.595709999999997</v>
      </c>
      <c r="C4" s="15">
        <f>C3*Cours_euros_Bitcoin</f>
        <v>204.60210000000001</v>
      </c>
      <c r="D4" s="15">
        <f>D3*Cours_euros_Bitcoin</f>
        <v>80.897030000000001</v>
      </c>
      <c r="E4" s="15"/>
      <c r="F4" s="16">
        <f>F3*Cours_euros_Bitcoin</f>
        <v>371.09484000000003</v>
      </c>
    </row>
    <row r="6" spans="1:6" ht="17.25" customHeight="1" x14ac:dyDescent="0.3">
      <c r="A6" s="25" t="s">
        <v>28</v>
      </c>
      <c r="B6" s="26" t="s">
        <v>32</v>
      </c>
      <c r="C6" s="27" t="s">
        <v>1</v>
      </c>
    </row>
    <row r="7" spans="1:6" ht="17.25" customHeight="1" x14ac:dyDescent="0.3">
      <c r="A7" s="31" t="s">
        <v>29</v>
      </c>
      <c r="B7" s="32">
        <v>1.3179999999999999E-5</v>
      </c>
      <c r="C7" s="33"/>
      <c r="E7" s="6" t="s">
        <v>33</v>
      </c>
    </row>
    <row r="8" spans="1:6" ht="17.25" customHeight="1" x14ac:dyDescent="0.3">
      <c r="A8" s="34" t="s">
        <v>30</v>
      </c>
      <c r="B8" s="35">
        <v>6.1500000000000004E-6</v>
      </c>
      <c r="C8" s="36">
        <f>B8/B7</f>
        <v>0.46661608497723828</v>
      </c>
    </row>
    <row r="9" spans="1:6" ht="17.25" customHeight="1" x14ac:dyDescent="0.3">
      <c r="A9" s="37" t="s">
        <v>2</v>
      </c>
      <c r="B9" s="38">
        <v>2.2800000000000002E-6</v>
      </c>
      <c r="C9" s="39">
        <f>B9/B7</f>
        <v>0.17298937784522006</v>
      </c>
    </row>
    <row r="10" spans="1:6" ht="17.25" customHeight="1" x14ac:dyDescent="0.3">
      <c r="A10" s="28" t="s">
        <v>31</v>
      </c>
      <c r="B10" s="29">
        <f>B7-B8-B9</f>
        <v>4.7499999999999986E-6</v>
      </c>
      <c r="C10" s="30">
        <f>B10/B7</f>
        <v>0.36039453717754166</v>
      </c>
    </row>
    <row r="12" spans="1:6" ht="17.25" customHeight="1" x14ac:dyDescent="0.3">
      <c r="A12" s="17" t="s">
        <v>25</v>
      </c>
      <c r="B12" s="21">
        <v>45931</v>
      </c>
    </row>
    <row r="13" spans="1:6" ht="17.25" customHeight="1" x14ac:dyDescent="0.3">
      <c r="A13" s="11" t="s">
        <v>26</v>
      </c>
      <c r="B13" s="22">
        <f ca="1">TODAY()</f>
        <v>45965</v>
      </c>
    </row>
    <row r="14" spans="1:6" ht="17.25" customHeight="1" x14ac:dyDescent="0.3">
      <c r="A14" s="14" t="s">
        <v>27</v>
      </c>
      <c r="B14" s="23">
        <f ca="1">B13-B12</f>
        <v>34</v>
      </c>
    </row>
    <row r="16" spans="1:6" ht="13.2" x14ac:dyDescent="0.3">
      <c r="A16" s="17" t="s">
        <v>22</v>
      </c>
      <c r="B16" s="18">
        <f>0.00001242+Cashout!B2-0.00000217-0.00000219</f>
        <v>1.2274000000000001E-4</v>
      </c>
    </row>
    <row r="17" spans="1:6" ht="17.25" customHeight="1" x14ac:dyDescent="0.3">
      <c r="A17" s="11" t="s">
        <v>23</v>
      </c>
      <c r="B17" s="19">
        <f>B16*Cours_euros_Bitcoin</f>
        <v>11.90578</v>
      </c>
    </row>
    <row r="18" spans="1:6" ht="17.25" customHeight="1" x14ac:dyDescent="0.3">
      <c r="A18" s="14" t="s">
        <v>24</v>
      </c>
      <c r="B18" s="20">
        <f>B17/F4</f>
        <v>3.2082849764227386E-2</v>
      </c>
    </row>
    <row r="19" spans="1:6" ht="17.25" customHeight="1" x14ac:dyDescent="0.3">
      <c r="D19" s="4"/>
    </row>
    <row r="20" spans="1:6" ht="17.25" customHeight="1" x14ac:dyDescent="0.3">
      <c r="A20" s="17" t="s">
        <v>20</v>
      </c>
      <c r="B20" s="24">
        <f ca="1">B17/B14*365</f>
        <v>127.81205</v>
      </c>
      <c r="D20" s="4"/>
    </row>
    <row r="21" spans="1:6" ht="17.25" customHeight="1" x14ac:dyDescent="0.3">
      <c r="A21" s="14" t="s">
        <v>21</v>
      </c>
      <c r="B21" s="20">
        <f ca="1">B20/F4</f>
        <v>0.34441882835126458</v>
      </c>
    </row>
    <row r="24" spans="1:6" ht="17.25" customHeight="1" x14ac:dyDescent="0.3">
      <c r="A24" s="130"/>
      <c r="B24" s="131"/>
      <c r="C24" s="131"/>
      <c r="D24" s="131"/>
      <c r="E24" s="131"/>
      <c r="F24" s="131"/>
    </row>
    <row r="25" spans="1:6" ht="17.25" customHeight="1" x14ac:dyDescent="0.3">
      <c r="B25" s="5"/>
    </row>
    <row r="33" spans="1:2" ht="17.25" customHeight="1" x14ac:dyDescent="0.3">
      <c r="A33" s="3"/>
    </row>
    <row r="39" spans="1:2" ht="17.25" customHeight="1" x14ac:dyDescent="0.3">
      <c r="B39" s="2"/>
    </row>
  </sheetData>
  <mergeCells count="2">
    <mergeCell ref="F1:F2"/>
    <mergeCell ref="A24:F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Z89"/>
  <sheetViews>
    <sheetView zoomScaleNormal="100" workbookViewId="0">
      <selection activeCell="D30" sqref="D30"/>
    </sheetView>
  </sheetViews>
  <sheetFormatPr baseColWidth="10" defaultRowHeight="14.4" x14ac:dyDescent="0.3"/>
  <cols>
    <col min="1" max="1" width="54.33203125" style="41" customWidth="1"/>
    <col min="2" max="7" width="11.5546875" style="41"/>
    <col min="8" max="8" width="11.5546875" style="89"/>
    <col min="9" max="9" width="14.88671875" style="41" bestFit="1" customWidth="1"/>
    <col min="10" max="10" width="6.77734375" style="41" customWidth="1"/>
    <col min="11" max="13" width="11.5546875" style="41"/>
    <col min="14" max="14" width="13" style="41" bestFit="1" customWidth="1"/>
    <col min="15" max="15" width="14.88671875" style="41" bestFit="1" customWidth="1"/>
    <col min="16" max="16" width="11.5546875" style="41"/>
    <col min="17" max="17" width="13.21875" style="41" customWidth="1"/>
    <col min="18" max="18" width="14.44140625" style="41" customWidth="1"/>
    <col min="19" max="16384" width="11.5546875" style="41"/>
  </cols>
  <sheetData>
    <row r="1" spans="1:52" ht="28.8" x14ac:dyDescent="0.3">
      <c r="A1" s="132"/>
      <c r="B1" s="133"/>
      <c r="C1" s="133"/>
      <c r="K1" s="124" t="s">
        <v>47</v>
      </c>
      <c r="L1" s="124" t="s">
        <v>38</v>
      </c>
      <c r="M1" s="124" t="s">
        <v>48</v>
      </c>
      <c r="N1" s="124" t="s">
        <v>49</v>
      </c>
      <c r="O1" s="124" t="s">
        <v>50</v>
      </c>
      <c r="P1" s="124" t="s">
        <v>51</v>
      </c>
      <c r="Q1" s="124" t="s">
        <v>52</v>
      </c>
      <c r="R1" s="124" t="s">
        <v>53</v>
      </c>
    </row>
    <row r="2" spans="1:52" x14ac:dyDescent="0.3">
      <c r="B2" s="40"/>
      <c r="K2" s="72">
        <v>45962</v>
      </c>
      <c r="L2" s="73">
        <f>2</f>
        <v>2</v>
      </c>
      <c r="M2" s="74">
        <f>B8</f>
        <v>0</v>
      </c>
      <c r="N2" s="74">
        <f t="shared" ref="N2:N33" si="0">$B$11*(1-M2)</f>
        <v>1.7643737649383644E-2</v>
      </c>
      <c r="O2" s="75">
        <f>$B$4*N2</f>
        <v>6.7500000000000001E-5</v>
      </c>
      <c r="P2" s="97">
        <f t="shared" ref="P2:P33" si="1">O2*Cours_euros_Bitcoin</f>
        <v>6.5475000000000003</v>
      </c>
      <c r="Q2" s="75">
        <f ca="1">O2+$B$17</f>
        <v>2.5099000000000003E-4</v>
      </c>
      <c r="R2" s="97">
        <f t="shared" ref="R2:R33" ca="1" si="2">Q2*Cours_euros_Bitcoin</f>
        <v>24.346030000000003</v>
      </c>
    </row>
    <row r="3" spans="1:52" x14ac:dyDescent="0.3">
      <c r="A3" s="42" t="s">
        <v>13</v>
      </c>
      <c r="B3" s="92">
        <v>46935</v>
      </c>
      <c r="K3" s="72">
        <v>45992</v>
      </c>
      <c r="L3" s="73">
        <f>L2+1</f>
        <v>3</v>
      </c>
      <c r="M3" s="74">
        <f t="shared" ref="M3:M34" si="3">M2+$B$8</f>
        <v>0</v>
      </c>
      <c r="N3" s="74">
        <f t="shared" si="0"/>
        <v>1.7643737649383644E-2</v>
      </c>
      <c r="O3" s="75">
        <f>$B$4*N3</f>
        <v>6.7500000000000001E-5</v>
      </c>
      <c r="P3" s="97">
        <f t="shared" si="1"/>
        <v>6.5475000000000003</v>
      </c>
      <c r="Q3" s="75">
        <f ca="1">Q2+O3</f>
        <v>3.1849000000000005E-4</v>
      </c>
      <c r="R3" s="97">
        <f t="shared" ca="1" si="2"/>
        <v>30.893530000000005</v>
      </c>
    </row>
    <row r="4" spans="1:52" x14ac:dyDescent="0.3">
      <c r="A4" s="43" t="s">
        <v>14</v>
      </c>
      <c r="B4" s="88">
        <f>'GoMining Return'!F3</f>
        <v>3.8257200000000003E-3</v>
      </c>
      <c r="K4" s="80">
        <v>46023</v>
      </c>
      <c r="L4" s="81">
        <f t="shared" ref="L4:L63" si="4">L3+1</f>
        <v>4</v>
      </c>
      <c r="M4" s="82">
        <f t="shared" si="3"/>
        <v>0</v>
      </c>
      <c r="N4" s="82">
        <f t="shared" si="0"/>
        <v>1.7643737649383644E-2</v>
      </c>
      <c r="O4" s="83">
        <f t="shared" ref="O4:O63" si="5">$B$4*N4</f>
        <v>6.7500000000000001E-5</v>
      </c>
      <c r="P4" s="98">
        <f t="shared" si="1"/>
        <v>6.5475000000000003</v>
      </c>
      <c r="Q4" s="83">
        <f t="shared" ref="Q4:Q63" ca="1" si="6">Q3+O4</f>
        <v>3.8599000000000006E-4</v>
      </c>
      <c r="R4" s="98">
        <f t="shared" ca="1" si="2"/>
        <v>37.441030000000005</v>
      </c>
    </row>
    <row r="5" spans="1:52" x14ac:dyDescent="0.3">
      <c r="A5" s="43" t="s">
        <v>36</v>
      </c>
      <c r="B5" s="65">
        <v>97000</v>
      </c>
      <c r="K5" s="80">
        <v>46054</v>
      </c>
      <c r="L5" s="81">
        <f t="shared" si="4"/>
        <v>5</v>
      </c>
      <c r="M5" s="82">
        <f t="shared" si="3"/>
        <v>0</v>
      </c>
      <c r="N5" s="82">
        <f t="shared" si="0"/>
        <v>1.7643737649383644E-2</v>
      </c>
      <c r="O5" s="83">
        <f t="shared" si="5"/>
        <v>6.7500000000000001E-5</v>
      </c>
      <c r="P5" s="98">
        <f t="shared" si="1"/>
        <v>6.5475000000000003</v>
      </c>
      <c r="Q5" s="83">
        <f t="shared" ca="1" si="6"/>
        <v>4.5349000000000008E-4</v>
      </c>
      <c r="R5" s="98">
        <f t="shared" ca="1" si="2"/>
        <v>43.988530000000004</v>
      </c>
    </row>
    <row r="6" spans="1:52" x14ac:dyDescent="0.3">
      <c r="A6" s="43" t="s">
        <v>15</v>
      </c>
      <c r="B6" s="44">
        <f>B4*Cours_euros_Bitcoin</f>
        <v>371.09484000000003</v>
      </c>
      <c r="K6" s="80">
        <v>46082</v>
      </c>
      <c r="L6" s="81">
        <f t="shared" si="4"/>
        <v>6</v>
      </c>
      <c r="M6" s="82">
        <f t="shared" si="3"/>
        <v>0</v>
      </c>
      <c r="N6" s="82">
        <f t="shared" si="0"/>
        <v>1.7643737649383644E-2</v>
      </c>
      <c r="O6" s="83">
        <f t="shared" si="5"/>
        <v>6.7500000000000001E-5</v>
      </c>
      <c r="P6" s="98">
        <f t="shared" si="1"/>
        <v>6.5475000000000003</v>
      </c>
      <c r="Q6" s="83">
        <f t="shared" ca="1" si="6"/>
        <v>5.2099000000000004E-4</v>
      </c>
      <c r="R6" s="98">
        <f t="shared" ca="1" si="2"/>
        <v>50.536030000000004</v>
      </c>
    </row>
    <row r="7" spans="1:52" x14ac:dyDescent="0.3">
      <c r="A7" s="43" t="s">
        <v>16</v>
      </c>
      <c r="B7" s="67">
        <v>45931</v>
      </c>
      <c r="K7" s="80">
        <v>46113</v>
      </c>
      <c r="L7" s="81">
        <f t="shared" si="4"/>
        <v>7</v>
      </c>
      <c r="M7" s="82">
        <f t="shared" si="3"/>
        <v>0</v>
      </c>
      <c r="N7" s="82">
        <f t="shared" si="0"/>
        <v>1.7643737649383644E-2</v>
      </c>
      <c r="O7" s="83">
        <f t="shared" si="5"/>
        <v>6.7500000000000001E-5</v>
      </c>
      <c r="P7" s="98">
        <f t="shared" si="1"/>
        <v>6.5475000000000003</v>
      </c>
      <c r="Q7" s="83">
        <f t="shared" ca="1" si="6"/>
        <v>5.8849E-4</v>
      </c>
      <c r="R7" s="98">
        <f t="shared" ca="1" si="2"/>
        <v>57.083530000000003</v>
      </c>
    </row>
    <row r="8" spans="1:52" x14ac:dyDescent="0.3">
      <c r="A8" s="43" t="s">
        <v>42</v>
      </c>
      <c r="B8" s="91">
        <v>0</v>
      </c>
      <c r="K8" s="80">
        <v>46143</v>
      </c>
      <c r="L8" s="81">
        <f t="shared" si="4"/>
        <v>8</v>
      </c>
      <c r="M8" s="82">
        <f t="shared" si="3"/>
        <v>0</v>
      </c>
      <c r="N8" s="82">
        <f t="shared" si="0"/>
        <v>1.7643737649383644E-2</v>
      </c>
      <c r="O8" s="83">
        <f t="shared" si="5"/>
        <v>6.7500000000000001E-5</v>
      </c>
      <c r="P8" s="98">
        <f t="shared" si="1"/>
        <v>6.5475000000000003</v>
      </c>
      <c r="Q8" s="83">
        <f t="shared" ca="1" si="6"/>
        <v>6.5598999999999996E-4</v>
      </c>
      <c r="R8" s="98">
        <f t="shared" ca="1" si="2"/>
        <v>63.631029999999996</v>
      </c>
    </row>
    <row r="9" spans="1:52" x14ac:dyDescent="0.3">
      <c r="A9" s="43" t="s">
        <v>41</v>
      </c>
      <c r="B9" s="93">
        <v>2.2500000000000001E-6</v>
      </c>
      <c r="K9" s="80">
        <v>46174</v>
      </c>
      <c r="L9" s="81">
        <f t="shared" si="4"/>
        <v>9</v>
      </c>
      <c r="M9" s="82">
        <f t="shared" si="3"/>
        <v>0</v>
      </c>
      <c r="N9" s="82">
        <f t="shared" si="0"/>
        <v>1.7643737649383644E-2</v>
      </c>
      <c r="O9" s="83">
        <f t="shared" si="5"/>
        <v>6.7500000000000001E-5</v>
      </c>
      <c r="P9" s="98">
        <f t="shared" si="1"/>
        <v>6.5475000000000003</v>
      </c>
      <c r="Q9" s="83">
        <f t="shared" ca="1" si="6"/>
        <v>7.2348999999999992E-4</v>
      </c>
      <c r="R9" s="98">
        <f t="shared" ca="1" si="2"/>
        <v>70.178529999999995</v>
      </c>
    </row>
    <row r="10" spans="1:52" x14ac:dyDescent="0.3">
      <c r="A10" s="43" t="s">
        <v>40</v>
      </c>
      <c r="B10" s="93">
        <f>B9*30</f>
        <v>6.7500000000000001E-5</v>
      </c>
      <c r="K10" s="80">
        <v>46204</v>
      </c>
      <c r="L10" s="81">
        <f t="shared" si="4"/>
        <v>10</v>
      </c>
      <c r="M10" s="82">
        <f t="shared" si="3"/>
        <v>0</v>
      </c>
      <c r="N10" s="82">
        <f t="shared" si="0"/>
        <v>1.7643737649383644E-2</v>
      </c>
      <c r="O10" s="83">
        <f t="shared" si="5"/>
        <v>6.7500000000000001E-5</v>
      </c>
      <c r="P10" s="98">
        <f t="shared" si="1"/>
        <v>6.5475000000000003</v>
      </c>
      <c r="Q10" s="83">
        <f t="shared" ca="1" si="6"/>
        <v>7.9098999999999988E-4</v>
      </c>
      <c r="R10" s="98">
        <f t="shared" ca="1" si="2"/>
        <v>76.726029999999994</v>
      </c>
    </row>
    <row r="11" spans="1:52" x14ac:dyDescent="0.3">
      <c r="A11" s="43" t="s">
        <v>39</v>
      </c>
      <c r="B11" s="90">
        <f>B9*30/B4</f>
        <v>1.7643737649383644E-2</v>
      </c>
      <c r="K11" s="80">
        <v>46235</v>
      </c>
      <c r="L11" s="81">
        <f t="shared" si="4"/>
        <v>11</v>
      </c>
      <c r="M11" s="82">
        <f t="shared" si="3"/>
        <v>0</v>
      </c>
      <c r="N11" s="82">
        <f t="shared" si="0"/>
        <v>1.7643737649383644E-2</v>
      </c>
      <c r="O11" s="83">
        <f t="shared" si="5"/>
        <v>6.7500000000000001E-5</v>
      </c>
      <c r="P11" s="98">
        <f t="shared" si="1"/>
        <v>6.5475000000000003</v>
      </c>
      <c r="Q11" s="83">
        <f t="shared" ca="1" si="6"/>
        <v>8.5848999999999984E-4</v>
      </c>
      <c r="R11" s="98">
        <f t="shared" ca="1" si="2"/>
        <v>83.27352999999998</v>
      </c>
      <c r="AJ11" s="40" t="s">
        <v>5</v>
      </c>
      <c r="AZ11" s="40" t="s">
        <v>6</v>
      </c>
    </row>
    <row r="12" spans="1:52" x14ac:dyDescent="0.3">
      <c r="A12" s="45" t="s">
        <v>43</v>
      </c>
      <c r="B12" s="46">
        <f>B11*12</f>
        <v>0.21172485179260372</v>
      </c>
      <c r="K12" s="80">
        <v>46266</v>
      </c>
      <c r="L12" s="81">
        <f t="shared" si="4"/>
        <v>12</v>
      </c>
      <c r="M12" s="82">
        <f t="shared" si="3"/>
        <v>0</v>
      </c>
      <c r="N12" s="82">
        <f t="shared" si="0"/>
        <v>1.7643737649383644E-2</v>
      </c>
      <c r="O12" s="83">
        <f t="shared" si="5"/>
        <v>6.7500000000000001E-5</v>
      </c>
      <c r="P12" s="98">
        <f t="shared" si="1"/>
        <v>6.5475000000000003</v>
      </c>
      <c r="Q12" s="83">
        <f t="shared" ca="1" si="6"/>
        <v>9.259899999999998E-4</v>
      </c>
      <c r="R12" s="98">
        <f t="shared" ca="1" si="2"/>
        <v>89.821029999999979</v>
      </c>
    </row>
    <row r="13" spans="1:52" x14ac:dyDescent="0.3">
      <c r="K13" s="80">
        <v>46296</v>
      </c>
      <c r="L13" s="81">
        <f t="shared" si="4"/>
        <v>13</v>
      </c>
      <c r="M13" s="82">
        <f t="shared" si="3"/>
        <v>0</v>
      </c>
      <c r="N13" s="82">
        <f t="shared" si="0"/>
        <v>1.7643737649383644E-2</v>
      </c>
      <c r="O13" s="83">
        <f t="shared" si="5"/>
        <v>6.7500000000000001E-5</v>
      </c>
      <c r="P13" s="98">
        <f t="shared" si="1"/>
        <v>6.5475000000000003</v>
      </c>
      <c r="Q13" s="83">
        <f t="shared" ca="1" si="6"/>
        <v>9.9348999999999987E-4</v>
      </c>
      <c r="R13" s="98">
        <f t="shared" ca="1" si="2"/>
        <v>96.368529999999993</v>
      </c>
    </row>
    <row r="14" spans="1:52" ht="20.399999999999999" customHeight="1" x14ac:dyDescent="0.3">
      <c r="A14" s="47" t="s">
        <v>37</v>
      </c>
      <c r="K14" s="80">
        <v>46327</v>
      </c>
      <c r="L14" s="81">
        <f t="shared" si="4"/>
        <v>14</v>
      </c>
      <c r="M14" s="82">
        <f t="shared" si="3"/>
        <v>0</v>
      </c>
      <c r="N14" s="82">
        <f t="shared" si="0"/>
        <v>1.7643737649383644E-2</v>
      </c>
      <c r="O14" s="83">
        <f t="shared" si="5"/>
        <v>6.7500000000000001E-5</v>
      </c>
      <c r="P14" s="98">
        <f t="shared" si="1"/>
        <v>6.5475000000000003</v>
      </c>
      <c r="Q14" s="83">
        <f t="shared" ca="1" si="6"/>
        <v>1.0609899999999999E-3</v>
      </c>
      <c r="R14" s="98">
        <f t="shared" ca="1" si="2"/>
        <v>102.91602999999999</v>
      </c>
    </row>
    <row r="15" spans="1:52" ht="20.399999999999999" customHeight="1" x14ac:dyDescent="0.3">
      <c r="A15" s="42" t="s">
        <v>44</v>
      </c>
      <c r="B15" s="94">
        <f>'GoMining Return'!B16</f>
        <v>1.2274000000000001E-4</v>
      </c>
      <c r="K15" s="80">
        <v>46357</v>
      </c>
      <c r="L15" s="81">
        <f t="shared" si="4"/>
        <v>15</v>
      </c>
      <c r="M15" s="82">
        <f t="shared" si="3"/>
        <v>0</v>
      </c>
      <c r="N15" s="82">
        <f t="shared" si="0"/>
        <v>1.7643737649383644E-2</v>
      </c>
      <c r="O15" s="83">
        <f t="shared" si="5"/>
        <v>6.7500000000000001E-5</v>
      </c>
      <c r="P15" s="98">
        <f t="shared" si="1"/>
        <v>6.5475000000000003</v>
      </c>
      <c r="Q15" s="83">
        <f t="shared" ca="1" si="6"/>
        <v>1.12849E-3</v>
      </c>
      <c r="R15" s="98">
        <f t="shared" ca="1" si="2"/>
        <v>109.46353000000001</v>
      </c>
    </row>
    <row r="16" spans="1:52" ht="20.399999999999999" customHeight="1" x14ac:dyDescent="0.3">
      <c r="A16" s="43" t="s">
        <v>45</v>
      </c>
      <c r="B16" s="95">
        <f ca="1">31-DAY(NOW())</f>
        <v>27</v>
      </c>
      <c r="K16" s="68">
        <v>46388</v>
      </c>
      <c r="L16" s="69">
        <f t="shared" si="4"/>
        <v>16</v>
      </c>
      <c r="M16" s="70">
        <f t="shared" si="3"/>
        <v>0</v>
      </c>
      <c r="N16" s="70">
        <f t="shared" si="0"/>
        <v>1.7643737649383644E-2</v>
      </c>
      <c r="O16" s="71">
        <f t="shared" si="5"/>
        <v>6.7500000000000001E-5</v>
      </c>
      <c r="P16" s="99">
        <f t="shared" si="1"/>
        <v>6.5475000000000003</v>
      </c>
      <c r="Q16" s="71">
        <f t="shared" ca="1" si="6"/>
        <v>1.1959900000000001E-3</v>
      </c>
      <c r="R16" s="99">
        <f t="shared" ca="1" si="2"/>
        <v>116.01103000000001</v>
      </c>
    </row>
    <row r="17" spans="1:18" x14ac:dyDescent="0.3">
      <c r="A17" s="45" t="s">
        <v>46</v>
      </c>
      <c r="B17" s="96">
        <f ca="1">B15+B16*B9</f>
        <v>1.8349000000000002E-4</v>
      </c>
      <c r="K17" s="68">
        <v>46419</v>
      </c>
      <c r="L17" s="69">
        <f t="shared" si="4"/>
        <v>17</v>
      </c>
      <c r="M17" s="70">
        <f t="shared" si="3"/>
        <v>0</v>
      </c>
      <c r="N17" s="70">
        <f t="shared" si="0"/>
        <v>1.7643737649383644E-2</v>
      </c>
      <c r="O17" s="71">
        <f t="shared" si="5"/>
        <v>6.7500000000000001E-5</v>
      </c>
      <c r="P17" s="99">
        <f t="shared" si="1"/>
        <v>6.5475000000000003</v>
      </c>
      <c r="Q17" s="71">
        <f t="shared" ca="1" si="6"/>
        <v>1.2634900000000001E-3</v>
      </c>
      <c r="R17" s="99">
        <f t="shared" ca="1" si="2"/>
        <v>122.55853000000002</v>
      </c>
    </row>
    <row r="18" spans="1:18" x14ac:dyDescent="0.3">
      <c r="K18" s="68">
        <v>46447</v>
      </c>
      <c r="L18" s="69">
        <f t="shared" si="4"/>
        <v>18</v>
      </c>
      <c r="M18" s="70">
        <f t="shared" si="3"/>
        <v>0</v>
      </c>
      <c r="N18" s="70">
        <f t="shared" si="0"/>
        <v>1.7643737649383644E-2</v>
      </c>
      <c r="O18" s="71">
        <f t="shared" si="5"/>
        <v>6.7500000000000001E-5</v>
      </c>
      <c r="P18" s="99">
        <f t="shared" si="1"/>
        <v>6.5475000000000003</v>
      </c>
      <c r="Q18" s="71">
        <f t="shared" ca="1" si="6"/>
        <v>1.3309900000000002E-3</v>
      </c>
      <c r="R18" s="99">
        <f t="shared" ca="1" si="2"/>
        <v>129.10603000000003</v>
      </c>
    </row>
    <row r="19" spans="1:18" x14ac:dyDescent="0.3">
      <c r="A19" s="47" t="s">
        <v>17</v>
      </c>
      <c r="B19" s="125">
        <v>1</v>
      </c>
      <c r="C19" s="125">
        <v>2</v>
      </c>
      <c r="D19" s="125">
        <v>3</v>
      </c>
      <c r="E19" s="125">
        <v>4</v>
      </c>
      <c r="F19" s="125">
        <v>5</v>
      </c>
      <c r="G19" s="125">
        <v>6</v>
      </c>
      <c r="H19" s="125">
        <v>7</v>
      </c>
      <c r="K19" s="68">
        <v>46478</v>
      </c>
      <c r="L19" s="69">
        <f t="shared" si="4"/>
        <v>19</v>
      </c>
      <c r="M19" s="70">
        <f t="shared" si="3"/>
        <v>0</v>
      </c>
      <c r="N19" s="70">
        <f t="shared" si="0"/>
        <v>1.7643737649383644E-2</v>
      </c>
      <c r="O19" s="71">
        <f t="shared" si="5"/>
        <v>6.7500000000000001E-5</v>
      </c>
      <c r="P19" s="99">
        <f t="shared" si="1"/>
        <v>6.5475000000000003</v>
      </c>
      <c r="Q19" s="71">
        <f t="shared" ca="1" si="6"/>
        <v>1.3984900000000003E-3</v>
      </c>
      <c r="R19" s="99">
        <f t="shared" ca="1" si="2"/>
        <v>135.65353000000002</v>
      </c>
    </row>
    <row r="20" spans="1:18" x14ac:dyDescent="0.3">
      <c r="A20" s="48"/>
      <c r="B20" s="49">
        <v>2025</v>
      </c>
      <c r="C20" s="50">
        <v>2026</v>
      </c>
      <c r="D20" s="50">
        <v>2027</v>
      </c>
      <c r="E20" s="50">
        <v>2028</v>
      </c>
      <c r="F20" s="50">
        <v>2029</v>
      </c>
      <c r="G20" s="51">
        <v>2030</v>
      </c>
      <c r="H20" s="52">
        <v>2031</v>
      </c>
      <c r="I20" s="52" t="s">
        <v>4</v>
      </c>
      <c r="K20" s="68">
        <v>46508</v>
      </c>
      <c r="L20" s="69">
        <f t="shared" si="4"/>
        <v>20</v>
      </c>
      <c r="M20" s="70">
        <f t="shared" si="3"/>
        <v>0</v>
      </c>
      <c r="N20" s="70">
        <f t="shared" si="0"/>
        <v>1.7643737649383644E-2</v>
      </c>
      <c r="O20" s="71">
        <f t="shared" si="5"/>
        <v>6.7500000000000001E-5</v>
      </c>
      <c r="P20" s="99">
        <f t="shared" si="1"/>
        <v>6.5475000000000003</v>
      </c>
      <c r="Q20" s="71">
        <f t="shared" ca="1" si="6"/>
        <v>1.4659900000000003E-3</v>
      </c>
      <c r="R20" s="99">
        <f t="shared" ca="1" si="2"/>
        <v>142.20103000000003</v>
      </c>
    </row>
    <row r="21" spans="1:18" x14ac:dyDescent="0.3">
      <c r="A21" s="53" t="s">
        <v>35</v>
      </c>
      <c r="B21" s="54">
        <f ca="1">B17+SUM(O2:O3)</f>
        <v>3.1849000000000005E-4</v>
      </c>
      <c r="C21" s="54">
        <f>SUM(O4:O15)</f>
        <v>8.0999999999999985E-4</v>
      </c>
      <c r="D21" s="54">
        <f>SUM(O16:O27)</f>
        <v>8.0999999999999985E-4</v>
      </c>
      <c r="E21" s="54">
        <f>SUM(O28:O39)</f>
        <v>6.0750000000000008E-4</v>
      </c>
      <c r="F21" s="54">
        <f>SUM(O40:O51)</f>
        <v>4.0499999999999992E-4</v>
      </c>
      <c r="G21" s="55">
        <f>SUM(O52:O63)</f>
        <v>4.0499999999999992E-4</v>
      </c>
      <c r="H21" s="117">
        <f>SUM(O64:O75)</f>
        <v>4.0499999999999992E-4</v>
      </c>
      <c r="I21" s="56">
        <f ca="1">SUM(B21:H21)</f>
        <v>3.7609899999999996E-3</v>
      </c>
      <c r="K21" s="68">
        <v>46539</v>
      </c>
      <c r="L21" s="69">
        <f t="shared" si="4"/>
        <v>21</v>
      </c>
      <c r="M21" s="70">
        <f t="shared" si="3"/>
        <v>0</v>
      </c>
      <c r="N21" s="70">
        <f t="shared" si="0"/>
        <v>1.7643737649383644E-2</v>
      </c>
      <c r="O21" s="71">
        <f t="shared" si="5"/>
        <v>6.7500000000000001E-5</v>
      </c>
      <c r="P21" s="99">
        <f t="shared" si="1"/>
        <v>6.5475000000000003</v>
      </c>
      <c r="Q21" s="71">
        <f t="shared" ca="1" si="6"/>
        <v>1.5334900000000004E-3</v>
      </c>
      <c r="R21" s="99">
        <f t="shared" ca="1" si="2"/>
        <v>148.74853000000004</v>
      </c>
    </row>
    <row r="22" spans="1:18" x14ac:dyDescent="0.3">
      <c r="A22" s="57" t="s">
        <v>3</v>
      </c>
      <c r="B22" s="58">
        <f t="shared" ref="B22" ca="1" si="7">B21*Cours_euros_Bitcoin</f>
        <v>30.893530000000005</v>
      </c>
      <c r="C22" s="58">
        <f t="shared" ref="C22:I22" si="8">C21*Cours_euros_Bitcoin</f>
        <v>78.569999999999979</v>
      </c>
      <c r="D22" s="58">
        <f t="shared" si="8"/>
        <v>78.569999999999979</v>
      </c>
      <c r="E22" s="58">
        <f t="shared" si="8"/>
        <v>58.927500000000009</v>
      </c>
      <c r="F22" s="58">
        <f t="shared" si="8"/>
        <v>39.284999999999989</v>
      </c>
      <c r="G22" s="59">
        <f t="shared" si="8"/>
        <v>39.284999999999989</v>
      </c>
      <c r="H22" s="118">
        <f t="shared" si="8"/>
        <v>39.284999999999989</v>
      </c>
      <c r="I22" s="60">
        <f t="shared" ca="1" si="8"/>
        <v>364.81602999999996</v>
      </c>
      <c r="K22" s="68">
        <v>46569</v>
      </c>
      <c r="L22" s="69">
        <f t="shared" si="4"/>
        <v>22</v>
      </c>
      <c r="M22" s="70">
        <f t="shared" si="3"/>
        <v>0</v>
      </c>
      <c r="N22" s="70">
        <f t="shared" si="0"/>
        <v>1.7643737649383644E-2</v>
      </c>
      <c r="O22" s="71">
        <f t="shared" si="5"/>
        <v>6.7500000000000001E-5</v>
      </c>
      <c r="P22" s="99">
        <f t="shared" si="1"/>
        <v>6.5475000000000003</v>
      </c>
      <c r="Q22" s="71">
        <f t="shared" ca="1" si="6"/>
        <v>1.6009900000000005E-3</v>
      </c>
      <c r="R22" s="99">
        <f t="shared" ca="1" si="2"/>
        <v>155.29603000000006</v>
      </c>
    </row>
    <row r="23" spans="1:18" x14ac:dyDescent="0.3">
      <c r="K23" s="68">
        <v>46600</v>
      </c>
      <c r="L23" s="69">
        <f t="shared" si="4"/>
        <v>23</v>
      </c>
      <c r="M23" s="70">
        <f t="shared" si="3"/>
        <v>0</v>
      </c>
      <c r="N23" s="70">
        <f t="shared" si="0"/>
        <v>1.7643737649383644E-2</v>
      </c>
      <c r="O23" s="71">
        <f t="shared" si="5"/>
        <v>6.7500000000000001E-5</v>
      </c>
      <c r="P23" s="99">
        <f t="shared" si="1"/>
        <v>6.5475000000000003</v>
      </c>
      <c r="Q23" s="71">
        <f t="shared" ca="1" si="6"/>
        <v>1.6684900000000006E-3</v>
      </c>
      <c r="R23" s="99">
        <f t="shared" ca="1" si="2"/>
        <v>161.84353000000004</v>
      </c>
    </row>
    <row r="24" spans="1:18" x14ac:dyDescent="0.3">
      <c r="A24" s="47" t="s">
        <v>18</v>
      </c>
      <c r="K24" s="68">
        <v>46631</v>
      </c>
      <c r="L24" s="69">
        <f t="shared" si="4"/>
        <v>24</v>
      </c>
      <c r="M24" s="70">
        <f t="shared" si="3"/>
        <v>0</v>
      </c>
      <c r="N24" s="70">
        <f t="shared" si="0"/>
        <v>1.7643737649383644E-2</v>
      </c>
      <c r="O24" s="71">
        <f t="shared" si="5"/>
        <v>6.7500000000000001E-5</v>
      </c>
      <c r="P24" s="99">
        <f t="shared" si="1"/>
        <v>6.5475000000000003</v>
      </c>
      <c r="Q24" s="71">
        <f t="shared" ca="1" si="6"/>
        <v>1.7359900000000006E-3</v>
      </c>
      <c r="R24" s="99">
        <f t="shared" ca="1" si="2"/>
        <v>168.39103000000006</v>
      </c>
    </row>
    <row r="25" spans="1:18" x14ac:dyDescent="0.3">
      <c r="K25" s="68">
        <v>46661</v>
      </c>
      <c r="L25" s="69">
        <f t="shared" si="4"/>
        <v>25</v>
      </c>
      <c r="M25" s="70">
        <f t="shared" si="3"/>
        <v>0</v>
      </c>
      <c r="N25" s="70">
        <f t="shared" si="0"/>
        <v>1.7643737649383644E-2</v>
      </c>
      <c r="O25" s="71">
        <f t="shared" si="5"/>
        <v>6.7500000000000001E-5</v>
      </c>
      <c r="P25" s="99">
        <f t="shared" si="1"/>
        <v>6.5475000000000003</v>
      </c>
      <c r="Q25" s="71">
        <f t="shared" ca="1" si="6"/>
        <v>1.8034900000000007E-3</v>
      </c>
      <c r="R25" s="99">
        <f t="shared" ca="1" si="2"/>
        <v>174.93853000000007</v>
      </c>
    </row>
    <row r="26" spans="1:18" x14ac:dyDescent="0.3">
      <c r="A26" s="61" t="s">
        <v>34</v>
      </c>
      <c r="B26" s="62">
        <f ca="1">I22-B6</f>
        <v>-6.2788100000000782</v>
      </c>
      <c r="C26" s="66"/>
      <c r="K26" s="68">
        <v>46692</v>
      </c>
      <c r="L26" s="69">
        <f t="shared" si="4"/>
        <v>26</v>
      </c>
      <c r="M26" s="70">
        <f t="shared" si="3"/>
        <v>0</v>
      </c>
      <c r="N26" s="70">
        <f t="shared" si="0"/>
        <v>1.7643737649383644E-2</v>
      </c>
      <c r="O26" s="71">
        <f t="shared" si="5"/>
        <v>6.7500000000000001E-5</v>
      </c>
      <c r="P26" s="99">
        <f t="shared" si="1"/>
        <v>6.5475000000000003</v>
      </c>
      <c r="Q26" s="71">
        <f t="shared" ca="1" si="6"/>
        <v>1.8709900000000008E-3</v>
      </c>
      <c r="R26" s="99">
        <f t="shared" ca="1" si="2"/>
        <v>181.48603000000008</v>
      </c>
    </row>
    <row r="27" spans="1:18" x14ac:dyDescent="0.3">
      <c r="A27" s="63" t="s">
        <v>19</v>
      </c>
      <c r="B27" s="64">
        <f ca="1">B26/B6</f>
        <v>-1.6919690933994334E-2</v>
      </c>
      <c r="K27" s="68">
        <v>46722</v>
      </c>
      <c r="L27" s="69">
        <f t="shared" si="4"/>
        <v>27</v>
      </c>
      <c r="M27" s="70">
        <f t="shared" si="3"/>
        <v>0</v>
      </c>
      <c r="N27" s="70">
        <f t="shared" si="0"/>
        <v>1.7643737649383644E-2</v>
      </c>
      <c r="O27" s="71">
        <f t="shared" si="5"/>
        <v>6.7500000000000001E-5</v>
      </c>
      <c r="P27" s="99">
        <f t="shared" si="1"/>
        <v>6.5475000000000003</v>
      </c>
      <c r="Q27" s="71">
        <f t="shared" ca="1" si="6"/>
        <v>1.9384900000000008E-3</v>
      </c>
      <c r="R27" s="99">
        <f t="shared" ca="1" si="2"/>
        <v>188.03353000000007</v>
      </c>
    </row>
    <row r="28" spans="1:18" x14ac:dyDescent="0.3">
      <c r="K28" s="106">
        <v>46753</v>
      </c>
      <c r="L28" s="107">
        <f t="shared" si="4"/>
        <v>28</v>
      </c>
      <c r="M28" s="108">
        <f t="shared" si="3"/>
        <v>0</v>
      </c>
      <c r="N28" s="108">
        <f t="shared" si="0"/>
        <v>1.7643737649383644E-2</v>
      </c>
      <c r="O28" s="109">
        <f t="shared" si="5"/>
        <v>6.7500000000000001E-5</v>
      </c>
      <c r="P28" s="110">
        <f t="shared" si="1"/>
        <v>6.5475000000000003</v>
      </c>
      <c r="Q28" s="109">
        <f t="shared" ca="1" si="6"/>
        <v>2.0059900000000009E-3</v>
      </c>
      <c r="R28" s="110">
        <f t="shared" ca="1" si="2"/>
        <v>194.58103000000008</v>
      </c>
    </row>
    <row r="29" spans="1:18" x14ac:dyDescent="0.3">
      <c r="K29" s="106">
        <v>46784</v>
      </c>
      <c r="L29" s="107">
        <f t="shared" si="4"/>
        <v>29</v>
      </c>
      <c r="M29" s="108">
        <f t="shared" si="3"/>
        <v>0</v>
      </c>
      <c r="N29" s="108">
        <f t="shared" si="0"/>
        <v>1.7643737649383644E-2</v>
      </c>
      <c r="O29" s="109">
        <f t="shared" si="5"/>
        <v>6.7500000000000001E-5</v>
      </c>
      <c r="P29" s="110">
        <f t="shared" si="1"/>
        <v>6.5475000000000003</v>
      </c>
      <c r="Q29" s="109">
        <f t="shared" ca="1" si="6"/>
        <v>2.0734900000000007E-3</v>
      </c>
      <c r="R29" s="110">
        <f t="shared" ca="1" si="2"/>
        <v>201.12853000000007</v>
      </c>
    </row>
    <row r="30" spans="1:18" x14ac:dyDescent="0.3">
      <c r="A30" s="127"/>
      <c r="B30" s="127"/>
      <c r="C30" s="127"/>
      <c r="D30" s="127"/>
      <c r="E30" s="127"/>
      <c r="K30" s="106">
        <v>46813</v>
      </c>
      <c r="L30" s="107">
        <f t="shared" si="4"/>
        <v>30</v>
      </c>
      <c r="M30" s="108">
        <f t="shared" si="3"/>
        <v>0</v>
      </c>
      <c r="N30" s="108">
        <f t="shared" si="0"/>
        <v>1.7643737649383644E-2</v>
      </c>
      <c r="O30" s="109">
        <f t="shared" si="5"/>
        <v>6.7500000000000001E-5</v>
      </c>
      <c r="P30" s="110">
        <f t="shared" si="1"/>
        <v>6.5475000000000003</v>
      </c>
      <c r="Q30" s="109">
        <f t="shared" ca="1" si="6"/>
        <v>2.1409900000000006E-3</v>
      </c>
      <c r="R30" s="110">
        <f t="shared" ca="1" si="2"/>
        <v>207.67603000000005</v>
      </c>
    </row>
    <row r="31" spans="1:18" x14ac:dyDescent="0.3">
      <c r="A31" s="127"/>
      <c r="B31" s="127"/>
      <c r="C31" s="127"/>
      <c r="D31" s="127"/>
      <c r="E31" s="127"/>
      <c r="K31" s="106">
        <v>46844</v>
      </c>
      <c r="L31" s="107">
        <f t="shared" si="4"/>
        <v>31</v>
      </c>
      <c r="M31" s="108">
        <f t="shared" si="3"/>
        <v>0</v>
      </c>
      <c r="N31" s="108">
        <f t="shared" si="0"/>
        <v>1.7643737649383644E-2</v>
      </c>
      <c r="O31" s="109">
        <f t="shared" si="5"/>
        <v>6.7500000000000001E-5</v>
      </c>
      <c r="P31" s="110">
        <f t="shared" si="1"/>
        <v>6.5475000000000003</v>
      </c>
      <c r="Q31" s="109">
        <f t="shared" ca="1" si="6"/>
        <v>2.2084900000000005E-3</v>
      </c>
      <c r="R31" s="110">
        <f t="shared" ca="1" si="2"/>
        <v>214.22353000000004</v>
      </c>
    </row>
    <row r="32" spans="1:18" x14ac:dyDescent="0.3">
      <c r="A32" s="127"/>
      <c r="B32" s="127"/>
      <c r="C32" s="127"/>
      <c r="D32" s="127"/>
      <c r="E32" s="127"/>
      <c r="K32" s="106">
        <v>46874</v>
      </c>
      <c r="L32" s="107">
        <f t="shared" si="4"/>
        <v>32</v>
      </c>
      <c r="M32" s="108">
        <f t="shared" si="3"/>
        <v>0</v>
      </c>
      <c r="N32" s="108">
        <f t="shared" si="0"/>
        <v>1.7643737649383644E-2</v>
      </c>
      <c r="O32" s="109">
        <f t="shared" si="5"/>
        <v>6.7500000000000001E-5</v>
      </c>
      <c r="P32" s="110">
        <f t="shared" si="1"/>
        <v>6.5475000000000003</v>
      </c>
      <c r="Q32" s="109">
        <f t="shared" ca="1" si="6"/>
        <v>2.2759900000000003E-3</v>
      </c>
      <c r="R32" s="110">
        <f t="shared" ca="1" si="2"/>
        <v>220.77103000000002</v>
      </c>
    </row>
    <row r="33" spans="1:18" x14ac:dyDescent="0.3">
      <c r="A33" s="127"/>
      <c r="B33" s="127"/>
      <c r="C33" s="127"/>
      <c r="D33" s="127"/>
      <c r="E33" s="127"/>
      <c r="K33" s="106">
        <v>46905</v>
      </c>
      <c r="L33" s="107">
        <f t="shared" si="4"/>
        <v>33</v>
      </c>
      <c r="M33" s="108">
        <f t="shared" si="3"/>
        <v>0</v>
      </c>
      <c r="N33" s="108">
        <f t="shared" si="0"/>
        <v>1.7643737649383644E-2</v>
      </c>
      <c r="O33" s="109">
        <f t="shared" si="5"/>
        <v>6.7500000000000001E-5</v>
      </c>
      <c r="P33" s="110">
        <f t="shared" si="1"/>
        <v>6.5475000000000003</v>
      </c>
      <c r="Q33" s="109">
        <f t="shared" ca="1" si="6"/>
        <v>2.3434900000000002E-3</v>
      </c>
      <c r="R33" s="110">
        <f t="shared" ca="1" si="2"/>
        <v>227.31853000000001</v>
      </c>
    </row>
    <row r="34" spans="1:18" x14ac:dyDescent="0.3">
      <c r="K34" s="84">
        <v>46935</v>
      </c>
      <c r="L34" s="85">
        <f t="shared" si="4"/>
        <v>34</v>
      </c>
      <c r="M34" s="86">
        <f t="shared" si="3"/>
        <v>0</v>
      </c>
      <c r="N34" s="86">
        <f t="shared" ref="N34:N81" si="9">$B$11*(1-M34)/2</f>
        <v>8.8218688246918218E-3</v>
      </c>
      <c r="O34" s="87">
        <f t="shared" si="5"/>
        <v>3.375E-5</v>
      </c>
      <c r="P34" s="116">
        <f t="shared" ref="P34:P63" si="10">O34*Cours_euros_Bitcoin</f>
        <v>3.2737500000000002</v>
      </c>
      <c r="Q34" s="87">
        <f t="shared" ca="1" si="6"/>
        <v>2.3772400000000001E-3</v>
      </c>
      <c r="R34" s="116">
        <f t="shared" ref="R34:R65" ca="1" si="11">Q34*Cours_euros_Bitcoin</f>
        <v>230.59228000000002</v>
      </c>
    </row>
    <row r="35" spans="1:18" x14ac:dyDescent="0.3">
      <c r="K35" s="106">
        <v>46966</v>
      </c>
      <c r="L35" s="107">
        <f t="shared" si="4"/>
        <v>35</v>
      </c>
      <c r="M35" s="108">
        <f t="shared" ref="M35:M63" si="12">M34+$B$8</f>
        <v>0</v>
      </c>
      <c r="N35" s="108">
        <f t="shared" si="9"/>
        <v>8.8218688246918218E-3</v>
      </c>
      <c r="O35" s="109">
        <f t="shared" si="5"/>
        <v>3.375E-5</v>
      </c>
      <c r="P35" s="110">
        <f t="shared" si="10"/>
        <v>3.2737500000000002</v>
      </c>
      <c r="Q35" s="109">
        <f t="shared" ca="1" si="6"/>
        <v>2.41099E-3</v>
      </c>
      <c r="R35" s="110">
        <f t="shared" ca="1" si="11"/>
        <v>233.86602999999999</v>
      </c>
    </row>
    <row r="36" spans="1:18" x14ac:dyDescent="0.3">
      <c r="K36" s="106">
        <v>46997</v>
      </c>
      <c r="L36" s="107">
        <f t="shared" si="4"/>
        <v>36</v>
      </c>
      <c r="M36" s="108">
        <f t="shared" si="12"/>
        <v>0</v>
      </c>
      <c r="N36" s="108">
        <f t="shared" si="9"/>
        <v>8.8218688246918218E-3</v>
      </c>
      <c r="O36" s="109">
        <f t="shared" si="5"/>
        <v>3.375E-5</v>
      </c>
      <c r="P36" s="110">
        <f t="shared" si="10"/>
        <v>3.2737500000000002</v>
      </c>
      <c r="Q36" s="109">
        <f t="shared" ca="1" si="6"/>
        <v>2.4447399999999999E-3</v>
      </c>
      <c r="R36" s="110">
        <f t="shared" ca="1" si="11"/>
        <v>237.13978</v>
      </c>
    </row>
    <row r="37" spans="1:18" x14ac:dyDescent="0.3">
      <c r="K37" s="106">
        <v>47027</v>
      </c>
      <c r="L37" s="107">
        <f t="shared" si="4"/>
        <v>37</v>
      </c>
      <c r="M37" s="108">
        <f t="shared" si="12"/>
        <v>0</v>
      </c>
      <c r="N37" s="108">
        <f t="shared" si="9"/>
        <v>8.8218688246918218E-3</v>
      </c>
      <c r="O37" s="109">
        <f t="shared" si="5"/>
        <v>3.375E-5</v>
      </c>
      <c r="P37" s="110">
        <f t="shared" si="10"/>
        <v>3.2737500000000002</v>
      </c>
      <c r="Q37" s="109">
        <f t="shared" ca="1" si="6"/>
        <v>2.4784899999999999E-3</v>
      </c>
      <c r="R37" s="110">
        <f t="shared" ca="1" si="11"/>
        <v>240.41352999999998</v>
      </c>
    </row>
    <row r="38" spans="1:18" x14ac:dyDescent="0.3">
      <c r="K38" s="106">
        <v>47058</v>
      </c>
      <c r="L38" s="107">
        <f t="shared" si="4"/>
        <v>38</v>
      </c>
      <c r="M38" s="108">
        <f t="shared" si="12"/>
        <v>0</v>
      </c>
      <c r="N38" s="108">
        <f t="shared" si="9"/>
        <v>8.8218688246918218E-3</v>
      </c>
      <c r="O38" s="109">
        <f t="shared" si="5"/>
        <v>3.375E-5</v>
      </c>
      <c r="P38" s="110">
        <f t="shared" si="10"/>
        <v>3.2737500000000002</v>
      </c>
      <c r="Q38" s="109">
        <f t="shared" ca="1" si="6"/>
        <v>2.5122399999999998E-3</v>
      </c>
      <c r="R38" s="110">
        <f t="shared" ca="1" si="11"/>
        <v>243.68727999999999</v>
      </c>
    </row>
    <row r="39" spans="1:18" x14ac:dyDescent="0.3">
      <c r="K39" s="106">
        <v>47088</v>
      </c>
      <c r="L39" s="107">
        <f t="shared" si="4"/>
        <v>39</v>
      </c>
      <c r="M39" s="108">
        <f t="shared" si="12"/>
        <v>0</v>
      </c>
      <c r="N39" s="108">
        <f t="shared" si="9"/>
        <v>8.8218688246918218E-3</v>
      </c>
      <c r="O39" s="109">
        <f t="shared" si="5"/>
        <v>3.375E-5</v>
      </c>
      <c r="P39" s="110">
        <f t="shared" si="10"/>
        <v>3.2737500000000002</v>
      </c>
      <c r="Q39" s="109">
        <f t="shared" ca="1" si="6"/>
        <v>2.5459899999999997E-3</v>
      </c>
      <c r="R39" s="110">
        <f t="shared" ca="1" si="11"/>
        <v>246.96102999999997</v>
      </c>
    </row>
    <row r="40" spans="1:18" x14ac:dyDescent="0.3">
      <c r="K40" s="76">
        <v>47119</v>
      </c>
      <c r="L40" s="77">
        <f t="shared" si="4"/>
        <v>40</v>
      </c>
      <c r="M40" s="78">
        <f t="shared" si="12"/>
        <v>0</v>
      </c>
      <c r="N40" s="78">
        <f t="shared" si="9"/>
        <v>8.8218688246918218E-3</v>
      </c>
      <c r="O40" s="79">
        <f t="shared" si="5"/>
        <v>3.375E-5</v>
      </c>
      <c r="P40" s="105">
        <f t="shared" si="10"/>
        <v>3.2737500000000002</v>
      </c>
      <c r="Q40" s="79">
        <f t="shared" ca="1" si="6"/>
        <v>2.5797399999999996E-3</v>
      </c>
      <c r="R40" s="105">
        <f t="shared" ca="1" si="11"/>
        <v>250.23477999999997</v>
      </c>
    </row>
    <row r="41" spans="1:18" x14ac:dyDescent="0.3">
      <c r="K41" s="76">
        <v>47150</v>
      </c>
      <c r="L41" s="77">
        <f t="shared" si="4"/>
        <v>41</v>
      </c>
      <c r="M41" s="78">
        <f t="shared" si="12"/>
        <v>0</v>
      </c>
      <c r="N41" s="78">
        <f t="shared" si="9"/>
        <v>8.8218688246918218E-3</v>
      </c>
      <c r="O41" s="79">
        <f t="shared" si="5"/>
        <v>3.375E-5</v>
      </c>
      <c r="P41" s="105">
        <f t="shared" si="10"/>
        <v>3.2737500000000002</v>
      </c>
      <c r="Q41" s="79">
        <f t="shared" ca="1" si="6"/>
        <v>2.6134899999999996E-3</v>
      </c>
      <c r="R41" s="105">
        <f t="shared" ca="1" si="11"/>
        <v>253.50852999999995</v>
      </c>
    </row>
    <row r="42" spans="1:18" x14ac:dyDescent="0.3">
      <c r="K42" s="76">
        <v>47178</v>
      </c>
      <c r="L42" s="77">
        <f t="shared" si="4"/>
        <v>42</v>
      </c>
      <c r="M42" s="78">
        <f t="shared" si="12"/>
        <v>0</v>
      </c>
      <c r="N42" s="78">
        <f t="shared" si="9"/>
        <v>8.8218688246918218E-3</v>
      </c>
      <c r="O42" s="79">
        <f t="shared" si="5"/>
        <v>3.375E-5</v>
      </c>
      <c r="P42" s="105">
        <f t="shared" si="10"/>
        <v>3.2737500000000002</v>
      </c>
      <c r="Q42" s="79">
        <f t="shared" ca="1" si="6"/>
        <v>2.6472399999999995E-3</v>
      </c>
      <c r="R42" s="105">
        <f t="shared" ca="1" si="11"/>
        <v>256.78227999999996</v>
      </c>
    </row>
    <row r="43" spans="1:18" x14ac:dyDescent="0.3">
      <c r="K43" s="76">
        <v>47209</v>
      </c>
      <c r="L43" s="77">
        <f t="shared" si="4"/>
        <v>43</v>
      </c>
      <c r="M43" s="78">
        <f t="shared" si="12"/>
        <v>0</v>
      </c>
      <c r="N43" s="78">
        <f t="shared" si="9"/>
        <v>8.8218688246918218E-3</v>
      </c>
      <c r="O43" s="79">
        <f t="shared" si="5"/>
        <v>3.375E-5</v>
      </c>
      <c r="P43" s="105">
        <f t="shared" si="10"/>
        <v>3.2737500000000002</v>
      </c>
      <c r="Q43" s="79">
        <f t="shared" ca="1" si="6"/>
        <v>2.6809899999999994E-3</v>
      </c>
      <c r="R43" s="105">
        <f t="shared" ca="1" si="11"/>
        <v>260.05602999999996</v>
      </c>
    </row>
    <row r="44" spans="1:18" x14ac:dyDescent="0.3">
      <c r="K44" s="76">
        <v>47239</v>
      </c>
      <c r="L44" s="77">
        <f t="shared" si="4"/>
        <v>44</v>
      </c>
      <c r="M44" s="78">
        <f t="shared" si="12"/>
        <v>0</v>
      </c>
      <c r="N44" s="78">
        <f t="shared" si="9"/>
        <v>8.8218688246918218E-3</v>
      </c>
      <c r="O44" s="79">
        <f t="shared" si="5"/>
        <v>3.375E-5</v>
      </c>
      <c r="P44" s="105">
        <f t="shared" si="10"/>
        <v>3.2737500000000002</v>
      </c>
      <c r="Q44" s="79">
        <f t="shared" ca="1" si="6"/>
        <v>2.7147399999999993E-3</v>
      </c>
      <c r="R44" s="105">
        <f t="shared" ca="1" si="11"/>
        <v>263.32977999999991</v>
      </c>
    </row>
    <row r="45" spans="1:18" x14ac:dyDescent="0.3">
      <c r="K45" s="76">
        <v>47270</v>
      </c>
      <c r="L45" s="77">
        <f t="shared" si="4"/>
        <v>45</v>
      </c>
      <c r="M45" s="78">
        <f t="shared" si="12"/>
        <v>0</v>
      </c>
      <c r="N45" s="78">
        <f t="shared" si="9"/>
        <v>8.8218688246918218E-3</v>
      </c>
      <c r="O45" s="79">
        <f t="shared" si="5"/>
        <v>3.375E-5</v>
      </c>
      <c r="P45" s="105">
        <f t="shared" si="10"/>
        <v>3.2737500000000002</v>
      </c>
      <c r="Q45" s="79">
        <f t="shared" ca="1" si="6"/>
        <v>2.7484899999999993E-3</v>
      </c>
      <c r="R45" s="105">
        <f t="shared" ca="1" si="11"/>
        <v>266.60352999999992</v>
      </c>
    </row>
    <row r="46" spans="1:18" x14ac:dyDescent="0.3">
      <c r="K46" s="76">
        <v>47300</v>
      </c>
      <c r="L46" s="77">
        <f t="shared" si="4"/>
        <v>46</v>
      </c>
      <c r="M46" s="78">
        <f t="shared" si="12"/>
        <v>0</v>
      </c>
      <c r="N46" s="78">
        <f t="shared" si="9"/>
        <v>8.8218688246918218E-3</v>
      </c>
      <c r="O46" s="79">
        <f t="shared" si="5"/>
        <v>3.375E-5</v>
      </c>
      <c r="P46" s="105">
        <f t="shared" si="10"/>
        <v>3.2737500000000002</v>
      </c>
      <c r="Q46" s="79">
        <f t="shared" ca="1" si="6"/>
        <v>2.7822399999999992E-3</v>
      </c>
      <c r="R46" s="105">
        <f t="shared" ca="1" si="11"/>
        <v>269.87727999999993</v>
      </c>
    </row>
    <row r="47" spans="1:18" x14ac:dyDescent="0.3">
      <c r="K47" s="76">
        <v>47331</v>
      </c>
      <c r="L47" s="77">
        <f t="shared" si="4"/>
        <v>47</v>
      </c>
      <c r="M47" s="78">
        <f t="shared" si="12"/>
        <v>0</v>
      </c>
      <c r="N47" s="78">
        <f t="shared" si="9"/>
        <v>8.8218688246918218E-3</v>
      </c>
      <c r="O47" s="79">
        <f t="shared" si="5"/>
        <v>3.375E-5</v>
      </c>
      <c r="P47" s="105">
        <f t="shared" si="10"/>
        <v>3.2737500000000002</v>
      </c>
      <c r="Q47" s="79">
        <f t="shared" ca="1" si="6"/>
        <v>2.8159899999999991E-3</v>
      </c>
      <c r="R47" s="105">
        <f t="shared" ca="1" si="11"/>
        <v>273.15102999999993</v>
      </c>
    </row>
    <row r="48" spans="1:18" x14ac:dyDescent="0.3">
      <c r="K48" s="76">
        <v>47362</v>
      </c>
      <c r="L48" s="77">
        <f t="shared" si="4"/>
        <v>48</v>
      </c>
      <c r="M48" s="78">
        <f t="shared" si="12"/>
        <v>0</v>
      </c>
      <c r="N48" s="78">
        <f t="shared" si="9"/>
        <v>8.8218688246918218E-3</v>
      </c>
      <c r="O48" s="79">
        <f t="shared" si="5"/>
        <v>3.375E-5</v>
      </c>
      <c r="P48" s="105">
        <f t="shared" si="10"/>
        <v>3.2737500000000002</v>
      </c>
      <c r="Q48" s="79">
        <f t="shared" ca="1" si="6"/>
        <v>2.849739999999999E-3</v>
      </c>
      <c r="R48" s="105">
        <f t="shared" ca="1" si="11"/>
        <v>276.42477999999988</v>
      </c>
    </row>
    <row r="49" spans="11:18" x14ac:dyDescent="0.3">
      <c r="K49" s="76">
        <v>47392</v>
      </c>
      <c r="L49" s="77">
        <f t="shared" si="4"/>
        <v>49</v>
      </c>
      <c r="M49" s="78">
        <f t="shared" si="12"/>
        <v>0</v>
      </c>
      <c r="N49" s="78">
        <f t="shared" si="9"/>
        <v>8.8218688246918218E-3</v>
      </c>
      <c r="O49" s="79">
        <f t="shared" si="5"/>
        <v>3.375E-5</v>
      </c>
      <c r="P49" s="105">
        <f t="shared" si="10"/>
        <v>3.2737500000000002</v>
      </c>
      <c r="Q49" s="79">
        <f t="shared" ca="1" si="6"/>
        <v>2.883489999999999E-3</v>
      </c>
      <c r="R49" s="105">
        <f t="shared" ca="1" si="11"/>
        <v>279.69852999999989</v>
      </c>
    </row>
    <row r="50" spans="11:18" x14ac:dyDescent="0.3">
      <c r="K50" s="76">
        <v>47423</v>
      </c>
      <c r="L50" s="77">
        <f t="shared" si="4"/>
        <v>50</v>
      </c>
      <c r="M50" s="78">
        <f t="shared" si="12"/>
        <v>0</v>
      </c>
      <c r="N50" s="78">
        <f t="shared" si="9"/>
        <v>8.8218688246918218E-3</v>
      </c>
      <c r="O50" s="79">
        <f t="shared" si="5"/>
        <v>3.375E-5</v>
      </c>
      <c r="P50" s="105">
        <f t="shared" si="10"/>
        <v>3.2737500000000002</v>
      </c>
      <c r="Q50" s="79">
        <f t="shared" ca="1" si="6"/>
        <v>2.9172399999999989E-3</v>
      </c>
      <c r="R50" s="105">
        <f t="shared" ca="1" si="11"/>
        <v>282.9722799999999</v>
      </c>
    </row>
    <row r="51" spans="11:18" x14ac:dyDescent="0.3">
      <c r="K51" s="76">
        <v>47453</v>
      </c>
      <c r="L51" s="77">
        <f t="shared" si="4"/>
        <v>51</v>
      </c>
      <c r="M51" s="78">
        <f t="shared" si="12"/>
        <v>0</v>
      </c>
      <c r="N51" s="78">
        <f t="shared" si="9"/>
        <v>8.8218688246918218E-3</v>
      </c>
      <c r="O51" s="79">
        <f t="shared" si="5"/>
        <v>3.375E-5</v>
      </c>
      <c r="P51" s="105">
        <f t="shared" si="10"/>
        <v>3.2737500000000002</v>
      </c>
      <c r="Q51" s="79">
        <f t="shared" ca="1" si="6"/>
        <v>2.9509899999999988E-3</v>
      </c>
      <c r="R51" s="105">
        <f t="shared" ca="1" si="11"/>
        <v>286.24602999999991</v>
      </c>
    </row>
    <row r="52" spans="11:18" x14ac:dyDescent="0.3">
      <c r="K52" s="100">
        <v>47484</v>
      </c>
      <c r="L52" s="101">
        <f t="shared" si="4"/>
        <v>52</v>
      </c>
      <c r="M52" s="102">
        <f t="shared" si="12"/>
        <v>0</v>
      </c>
      <c r="N52" s="102">
        <f t="shared" si="9"/>
        <v>8.8218688246918218E-3</v>
      </c>
      <c r="O52" s="103">
        <f t="shared" si="5"/>
        <v>3.375E-5</v>
      </c>
      <c r="P52" s="104">
        <f t="shared" si="10"/>
        <v>3.2737500000000002</v>
      </c>
      <c r="Q52" s="103">
        <f t="shared" ca="1" si="6"/>
        <v>2.9847399999999987E-3</v>
      </c>
      <c r="R52" s="104">
        <f t="shared" ca="1" si="11"/>
        <v>289.51977999999986</v>
      </c>
    </row>
    <row r="53" spans="11:18" x14ac:dyDescent="0.3">
      <c r="K53" s="100">
        <v>47515</v>
      </c>
      <c r="L53" s="101">
        <f t="shared" si="4"/>
        <v>53</v>
      </c>
      <c r="M53" s="102">
        <f t="shared" si="12"/>
        <v>0</v>
      </c>
      <c r="N53" s="102">
        <f t="shared" si="9"/>
        <v>8.8218688246918218E-3</v>
      </c>
      <c r="O53" s="103">
        <f t="shared" si="5"/>
        <v>3.375E-5</v>
      </c>
      <c r="P53" s="104">
        <f t="shared" si="10"/>
        <v>3.2737500000000002</v>
      </c>
      <c r="Q53" s="103">
        <f t="shared" ca="1" si="6"/>
        <v>3.0184899999999987E-3</v>
      </c>
      <c r="R53" s="104">
        <f t="shared" ca="1" si="11"/>
        <v>292.79352999999986</v>
      </c>
    </row>
    <row r="54" spans="11:18" x14ac:dyDescent="0.3">
      <c r="K54" s="100">
        <v>47543</v>
      </c>
      <c r="L54" s="101">
        <f t="shared" si="4"/>
        <v>54</v>
      </c>
      <c r="M54" s="102">
        <f t="shared" si="12"/>
        <v>0</v>
      </c>
      <c r="N54" s="102">
        <f t="shared" si="9"/>
        <v>8.8218688246918218E-3</v>
      </c>
      <c r="O54" s="103">
        <f t="shared" si="5"/>
        <v>3.375E-5</v>
      </c>
      <c r="P54" s="104">
        <f t="shared" si="10"/>
        <v>3.2737500000000002</v>
      </c>
      <c r="Q54" s="103">
        <f t="shared" ca="1" si="6"/>
        <v>3.0522399999999986E-3</v>
      </c>
      <c r="R54" s="104">
        <f t="shared" ca="1" si="11"/>
        <v>296.06727999999987</v>
      </c>
    </row>
    <row r="55" spans="11:18" x14ac:dyDescent="0.3">
      <c r="K55" s="100">
        <v>47574</v>
      </c>
      <c r="L55" s="101">
        <f t="shared" si="4"/>
        <v>55</v>
      </c>
      <c r="M55" s="102">
        <f t="shared" si="12"/>
        <v>0</v>
      </c>
      <c r="N55" s="102">
        <f t="shared" si="9"/>
        <v>8.8218688246918218E-3</v>
      </c>
      <c r="O55" s="103">
        <f t="shared" si="5"/>
        <v>3.375E-5</v>
      </c>
      <c r="P55" s="104">
        <f t="shared" si="10"/>
        <v>3.2737500000000002</v>
      </c>
      <c r="Q55" s="103">
        <f t="shared" ca="1" si="6"/>
        <v>3.0859899999999985E-3</v>
      </c>
      <c r="R55" s="104">
        <f t="shared" ca="1" si="11"/>
        <v>299.34102999999988</v>
      </c>
    </row>
    <row r="56" spans="11:18" x14ac:dyDescent="0.3">
      <c r="K56" s="100">
        <v>47604</v>
      </c>
      <c r="L56" s="101">
        <f t="shared" si="4"/>
        <v>56</v>
      </c>
      <c r="M56" s="102">
        <f t="shared" si="12"/>
        <v>0</v>
      </c>
      <c r="N56" s="102">
        <f t="shared" si="9"/>
        <v>8.8218688246918218E-3</v>
      </c>
      <c r="O56" s="103">
        <f t="shared" si="5"/>
        <v>3.375E-5</v>
      </c>
      <c r="P56" s="104">
        <f t="shared" si="10"/>
        <v>3.2737500000000002</v>
      </c>
      <c r="Q56" s="103">
        <f t="shared" ca="1" si="6"/>
        <v>3.1197399999999985E-3</v>
      </c>
      <c r="R56" s="104">
        <f t="shared" ca="1" si="11"/>
        <v>302.61477999999983</v>
      </c>
    </row>
    <row r="57" spans="11:18" x14ac:dyDescent="0.3">
      <c r="K57" s="100">
        <v>47635</v>
      </c>
      <c r="L57" s="101">
        <f t="shared" si="4"/>
        <v>57</v>
      </c>
      <c r="M57" s="102">
        <f t="shared" si="12"/>
        <v>0</v>
      </c>
      <c r="N57" s="102">
        <f t="shared" si="9"/>
        <v>8.8218688246918218E-3</v>
      </c>
      <c r="O57" s="103">
        <f t="shared" si="5"/>
        <v>3.375E-5</v>
      </c>
      <c r="P57" s="104">
        <f t="shared" si="10"/>
        <v>3.2737500000000002</v>
      </c>
      <c r="Q57" s="103">
        <f t="shared" ca="1" si="6"/>
        <v>3.1534899999999984E-3</v>
      </c>
      <c r="R57" s="104">
        <f t="shared" ca="1" si="11"/>
        <v>305.88852999999983</v>
      </c>
    </row>
    <row r="58" spans="11:18" x14ac:dyDescent="0.3">
      <c r="K58" s="100">
        <v>47665</v>
      </c>
      <c r="L58" s="101">
        <f t="shared" si="4"/>
        <v>58</v>
      </c>
      <c r="M58" s="102">
        <f t="shared" si="12"/>
        <v>0</v>
      </c>
      <c r="N58" s="102">
        <f t="shared" si="9"/>
        <v>8.8218688246918218E-3</v>
      </c>
      <c r="O58" s="103">
        <f t="shared" si="5"/>
        <v>3.375E-5</v>
      </c>
      <c r="P58" s="104">
        <f t="shared" si="10"/>
        <v>3.2737500000000002</v>
      </c>
      <c r="Q58" s="103">
        <f t="shared" ca="1" si="6"/>
        <v>3.1872399999999983E-3</v>
      </c>
      <c r="R58" s="104">
        <f t="shared" ca="1" si="11"/>
        <v>309.16227999999984</v>
      </c>
    </row>
    <row r="59" spans="11:18" x14ac:dyDescent="0.3">
      <c r="K59" s="100">
        <v>47696</v>
      </c>
      <c r="L59" s="101">
        <f t="shared" si="4"/>
        <v>59</v>
      </c>
      <c r="M59" s="102">
        <f t="shared" si="12"/>
        <v>0</v>
      </c>
      <c r="N59" s="102">
        <f t="shared" si="9"/>
        <v>8.8218688246918218E-3</v>
      </c>
      <c r="O59" s="103">
        <f t="shared" si="5"/>
        <v>3.375E-5</v>
      </c>
      <c r="P59" s="104">
        <f t="shared" si="10"/>
        <v>3.2737500000000002</v>
      </c>
      <c r="Q59" s="103">
        <f t="shared" ca="1" si="6"/>
        <v>3.2209899999999982E-3</v>
      </c>
      <c r="R59" s="104">
        <f t="shared" ca="1" si="11"/>
        <v>312.43602999999985</v>
      </c>
    </row>
    <row r="60" spans="11:18" x14ac:dyDescent="0.3">
      <c r="K60" s="100">
        <v>47727</v>
      </c>
      <c r="L60" s="101">
        <f t="shared" si="4"/>
        <v>60</v>
      </c>
      <c r="M60" s="102">
        <f t="shared" si="12"/>
        <v>0</v>
      </c>
      <c r="N60" s="102">
        <f t="shared" si="9"/>
        <v>8.8218688246918218E-3</v>
      </c>
      <c r="O60" s="103">
        <f t="shared" si="5"/>
        <v>3.375E-5</v>
      </c>
      <c r="P60" s="104">
        <f t="shared" si="10"/>
        <v>3.2737500000000002</v>
      </c>
      <c r="Q60" s="103">
        <f t="shared" ca="1" si="6"/>
        <v>3.2547399999999982E-3</v>
      </c>
      <c r="R60" s="104">
        <f t="shared" ca="1" si="11"/>
        <v>315.7097799999998</v>
      </c>
    </row>
    <row r="61" spans="11:18" x14ac:dyDescent="0.3">
      <c r="K61" s="100">
        <v>47757</v>
      </c>
      <c r="L61" s="101">
        <f t="shared" si="4"/>
        <v>61</v>
      </c>
      <c r="M61" s="102">
        <f t="shared" si="12"/>
        <v>0</v>
      </c>
      <c r="N61" s="102">
        <f t="shared" si="9"/>
        <v>8.8218688246918218E-3</v>
      </c>
      <c r="O61" s="103">
        <f t="shared" si="5"/>
        <v>3.375E-5</v>
      </c>
      <c r="P61" s="104">
        <f t="shared" si="10"/>
        <v>3.2737500000000002</v>
      </c>
      <c r="Q61" s="103">
        <f t="shared" ca="1" si="6"/>
        <v>3.2884899999999981E-3</v>
      </c>
      <c r="R61" s="104">
        <f t="shared" ca="1" si="11"/>
        <v>318.9835299999998</v>
      </c>
    </row>
    <row r="62" spans="11:18" x14ac:dyDescent="0.3">
      <c r="K62" s="100">
        <v>47788</v>
      </c>
      <c r="L62" s="101">
        <f t="shared" si="4"/>
        <v>62</v>
      </c>
      <c r="M62" s="102">
        <f t="shared" si="12"/>
        <v>0</v>
      </c>
      <c r="N62" s="102">
        <f t="shared" si="9"/>
        <v>8.8218688246918218E-3</v>
      </c>
      <c r="O62" s="103">
        <f t="shared" si="5"/>
        <v>3.375E-5</v>
      </c>
      <c r="P62" s="104">
        <f t="shared" si="10"/>
        <v>3.2737500000000002</v>
      </c>
      <c r="Q62" s="103">
        <f t="shared" ca="1" si="6"/>
        <v>3.322239999999998E-3</v>
      </c>
      <c r="R62" s="104">
        <f t="shared" ca="1" si="11"/>
        <v>322.25727999999981</v>
      </c>
    </row>
    <row r="63" spans="11:18" x14ac:dyDescent="0.3">
      <c r="K63" s="100">
        <v>47818</v>
      </c>
      <c r="L63" s="101">
        <f t="shared" si="4"/>
        <v>63</v>
      </c>
      <c r="M63" s="102">
        <f t="shared" si="12"/>
        <v>0</v>
      </c>
      <c r="N63" s="102">
        <f t="shared" si="9"/>
        <v>8.8218688246918218E-3</v>
      </c>
      <c r="O63" s="103">
        <f t="shared" si="5"/>
        <v>3.375E-5</v>
      </c>
      <c r="P63" s="104">
        <f t="shared" si="10"/>
        <v>3.2737500000000002</v>
      </c>
      <c r="Q63" s="103">
        <f t="shared" ca="1" si="6"/>
        <v>3.3559899999999979E-3</v>
      </c>
      <c r="R63" s="104">
        <f t="shared" ca="1" si="11"/>
        <v>325.53102999999982</v>
      </c>
    </row>
    <row r="64" spans="11:18" x14ac:dyDescent="0.3">
      <c r="K64" s="119">
        <v>47849</v>
      </c>
      <c r="L64" s="120">
        <f t="shared" ref="L64:L75" si="13">L63+1</f>
        <v>64</v>
      </c>
      <c r="M64" s="121">
        <f t="shared" ref="M64:M75" si="14">M63+$B$8</f>
        <v>0</v>
      </c>
      <c r="N64" s="121">
        <f t="shared" si="9"/>
        <v>8.8218688246918218E-3</v>
      </c>
      <c r="O64" s="122">
        <f t="shared" ref="O64:O75" si="15">$B$4*N64</f>
        <v>3.375E-5</v>
      </c>
      <c r="P64" s="123">
        <f t="shared" ref="P64:P75" si="16">O64*Cours_euros_Bitcoin</f>
        <v>3.2737500000000002</v>
      </c>
      <c r="Q64" s="122">
        <f t="shared" ref="Q64:Q75" ca="1" si="17">Q63+O64</f>
        <v>3.3897399999999979E-3</v>
      </c>
      <c r="R64" s="123">
        <f t="shared" ca="1" si="11"/>
        <v>328.80477999999977</v>
      </c>
    </row>
    <row r="65" spans="11:18" x14ac:dyDescent="0.3">
      <c r="K65" s="119">
        <v>47880</v>
      </c>
      <c r="L65" s="120">
        <f t="shared" si="13"/>
        <v>65</v>
      </c>
      <c r="M65" s="121">
        <f t="shared" si="14"/>
        <v>0</v>
      </c>
      <c r="N65" s="121">
        <f t="shared" si="9"/>
        <v>8.8218688246918218E-3</v>
      </c>
      <c r="O65" s="122">
        <f t="shared" si="15"/>
        <v>3.375E-5</v>
      </c>
      <c r="P65" s="123">
        <f t="shared" si="16"/>
        <v>3.2737500000000002</v>
      </c>
      <c r="Q65" s="122">
        <f t="shared" ca="1" si="17"/>
        <v>3.4234899999999978E-3</v>
      </c>
      <c r="R65" s="123">
        <f t="shared" ca="1" si="11"/>
        <v>332.07852999999977</v>
      </c>
    </row>
    <row r="66" spans="11:18" x14ac:dyDescent="0.3">
      <c r="K66" s="119">
        <v>47908</v>
      </c>
      <c r="L66" s="120">
        <f t="shared" si="13"/>
        <v>66</v>
      </c>
      <c r="M66" s="121">
        <f t="shared" si="14"/>
        <v>0</v>
      </c>
      <c r="N66" s="121">
        <f t="shared" si="9"/>
        <v>8.8218688246918218E-3</v>
      </c>
      <c r="O66" s="122">
        <f t="shared" si="15"/>
        <v>3.375E-5</v>
      </c>
      <c r="P66" s="123">
        <f t="shared" si="16"/>
        <v>3.2737500000000002</v>
      </c>
      <c r="Q66" s="122">
        <f t="shared" ca="1" si="17"/>
        <v>3.4572399999999977E-3</v>
      </c>
      <c r="R66" s="123">
        <f t="shared" ref="R66:R87" ca="1" si="18">Q66*Cours_euros_Bitcoin</f>
        <v>335.35227999999978</v>
      </c>
    </row>
    <row r="67" spans="11:18" x14ac:dyDescent="0.3">
      <c r="K67" s="119">
        <v>47939</v>
      </c>
      <c r="L67" s="120">
        <f t="shared" si="13"/>
        <v>67</v>
      </c>
      <c r="M67" s="121">
        <f t="shared" si="14"/>
        <v>0</v>
      </c>
      <c r="N67" s="121">
        <f t="shared" si="9"/>
        <v>8.8218688246918218E-3</v>
      </c>
      <c r="O67" s="122">
        <f t="shared" si="15"/>
        <v>3.375E-5</v>
      </c>
      <c r="P67" s="123">
        <f t="shared" si="16"/>
        <v>3.2737500000000002</v>
      </c>
      <c r="Q67" s="122">
        <f t="shared" ca="1" si="17"/>
        <v>3.4909899999999976E-3</v>
      </c>
      <c r="R67" s="123">
        <f t="shared" ca="1" si="18"/>
        <v>338.62602999999979</v>
      </c>
    </row>
    <row r="68" spans="11:18" x14ac:dyDescent="0.3">
      <c r="K68" s="119">
        <v>47969</v>
      </c>
      <c r="L68" s="120">
        <f t="shared" si="13"/>
        <v>68</v>
      </c>
      <c r="M68" s="121">
        <f t="shared" si="14"/>
        <v>0</v>
      </c>
      <c r="N68" s="121">
        <f t="shared" si="9"/>
        <v>8.8218688246918218E-3</v>
      </c>
      <c r="O68" s="122">
        <f t="shared" si="15"/>
        <v>3.375E-5</v>
      </c>
      <c r="P68" s="123">
        <f t="shared" si="16"/>
        <v>3.2737500000000002</v>
      </c>
      <c r="Q68" s="122">
        <f t="shared" ca="1" si="17"/>
        <v>3.5247399999999976E-3</v>
      </c>
      <c r="R68" s="123">
        <f t="shared" ca="1" si="18"/>
        <v>341.89977999999974</v>
      </c>
    </row>
    <row r="69" spans="11:18" x14ac:dyDescent="0.3">
      <c r="K69" s="119">
        <v>48000</v>
      </c>
      <c r="L69" s="120">
        <f t="shared" si="13"/>
        <v>69</v>
      </c>
      <c r="M69" s="121">
        <f t="shared" si="14"/>
        <v>0</v>
      </c>
      <c r="N69" s="121">
        <f t="shared" si="9"/>
        <v>8.8218688246918218E-3</v>
      </c>
      <c r="O69" s="122">
        <f t="shared" si="15"/>
        <v>3.375E-5</v>
      </c>
      <c r="P69" s="123">
        <f t="shared" si="16"/>
        <v>3.2737500000000002</v>
      </c>
      <c r="Q69" s="122">
        <f t="shared" ca="1" si="17"/>
        <v>3.5584899999999975E-3</v>
      </c>
      <c r="R69" s="123">
        <f t="shared" ca="1" si="18"/>
        <v>345.17352999999974</v>
      </c>
    </row>
    <row r="70" spans="11:18" x14ac:dyDescent="0.3">
      <c r="K70" s="119">
        <v>48030</v>
      </c>
      <c r="L70" s="120">
        <f t="shared" si="13"/>
        <v>70</v>
      </c>
      <c r="M70" s="121">
        <f t="shared" si="14"/>
        <v>0</v>
      </c>
      <c r="N70" s="121">
        <f t="shared" si="9"/>
        <v>8.8218688246918218E-3</v>
      </c>
      <c r="O70" s="122">
        <f t="shared" si="15"/>
        <v>3.375E-5</v>
      </c>
      <c r="P70" s="123">
        <f t="shared" si="16"/>
        <v>3.2737500000000002</v>
      </c>
      <c r="Q70" s="122">
        <f t="shared" ca="1" si="17"/>
        <v>3.5922399999999974E-3</v>
      </c>
      <c r="R70" s="123">
        <f t="shared" ca="1" si="18"/>
        <v>348.44727999999975</v>
      </c>
    </row>
    <row r="71" spans="11:18" x14ac:dyDescent="0.3">
      <c r="K71" s="119">
        <v>48061</v>
      </c>
      <c r="L71" s="120">
        <f t="shared" si="13"/>
        <v>71</v>
      </c>
      <c r="M71" s="121">
        <f t="shared" si="14"/>
        <v>0</v>
      </c>
      <c r="N71" s="121">
        <f t="shared" si="9"/>
        <v>8.8218688246918218E-3</v>
      </c>
      <c r="O71" s="122">
        <f t="shared" si="15"/>
        <v>3.375E-5</v>
      </c>
      <c r="P71" s="123">
        <f t="shared" si="16"/>
        <v>3.2737500000000002</v>
      </c>
      <c r="Q71" s="122">
        <f t="shared" ca="1" si="17"/>
        <v>3.6259899999999973E-3</v>
      </c>
      <c r="R71" s="123">
        <f t="shared" ca="1" si="18"/>
        <v>351.72102999999976</v>
      </c>
    </row>
    <row r="72" spans="11:18" x14ac:dyDescent="0.3">
      <c r="K72" s="119">
        <v>48092</v>
      </c>
      <c r="L72" s="120">
        <f t="shared" si="13"/>
        <v>72</v>
      </c>
      <c r="M72" s="121">
        <f t="shared" si="14"/>
        <v>0</v>
      </c>
      <c r="N72" s="121">
        <f t="shared" si="9"/>
        <v>8.8218688246918218E-3</v>
      </c>
      <c r="O72" s="122">
        <f t="shared" si="15"/>
        <v>3.375E-5</v>
      </c>
      <c r="P72" s="123">
        <f t="shared" si="16"/>
        <v>3.2737500000000002</v>
      </c>
      <c r="Q72" s="122">
        <f t="shared" ca="1" si="17"/>
        <v>3.6597399999999973E-3</v>
      </c>
      <c r="R72" s="123">
        <f t="shared" ca="1" si="18"/>
        <v>354.99477999999971</v>
      </c>
    </row>
    <row r="73" spans="11:18" x14ac:dyDescent="0.3">
      <c r="K73" s="119">
        <v>48122</v>
      </c>
      <c r="L73" s="120">
        <f t="shared" si="13"/>
        <v>73</v>
      </c>
      <c r="M73" s="121">
        <f t="shared" si="14"/>
        <v>0</v>
      </c>
      <c r="N73" s="121">
        <f t="shared" si="9"/>
        <v>8.8218688246918218E-3</v>
      </c>
      <c r="O73" s="122">
        <f t="shared" si="15"/>
        <v>3.375E-5</v>
      </c>
      <c r="P73" s="123">
        <f t="shared" si="16"/>
        <v>3.2737500000000002</v>
      </c>
      <c r="Q73" s="122">
        <f t="shared" ca="1" si="17"/>
        <v>3.6934899999999972E-3</v>
      </c>
      <c r="R73" s="123">
        <f t="shared" ca="1" si="18"/>
        <v>358.26852999999971</v>
      </c>
    </row>
    <row r="74" spans="11:18" x14ac:dyDescent="0.3">
      <c r="K74" s="119">
        <v>48153</v>
      </c>
      <c r="L74" s="120">
        <f t="shared" si="13"/>
        <v>74</v>
      </c>
      <c r="M74" s="121">
        <f t="shared" si="14"/>
        <v>0</v>
      </c>
      <c r="N74" s="121">
        <f t="shared" si="9"/>
        <v>8.8218688246918218E-3</v>
      </c>
      <c r="O74" s="122">
        <f t="shared" si="15"/>
        <v>3.375E-5</v>
      </c>
      <c r="P74" s="123">
        <f t="shared" si="16"/>
        <v>3.2737500000000002</v>
      </c>
      <c r="Q74" s="122">
        <f t="shared" ca="1" si="17"/>
        <v>3.7272399999999971E-3</v>
      </c>
      <c r="R74" s="123">
        <f t="shared" ca="1" si="18"/>
        <v>361.54227999999972</v>
      </c>
    </row>
    <row r="75" spans="11:18" x14ac:dyDescent="0.3">
      <c r="K75" s="119">
        <v>48183</v>
      </c>
      <c r="L75" s="120">
        <f t="shared" si="13"/>
        <v>75</v>
      </c>
      <c r="M75" s="121">
        <f t="shared" si="14"/>
        <v>0</v>
      </c>
      <c r="N75" s="121">
        <f t="shared" si="9"/>
        <v>8.8218688246918218E-3</v>
      </c>
      <c r="O75" s="122">
        <f t="shared" si="15"/>
        <v>3.375E-5</v>
      </c>
      <c r="P75" s="123">
        <f t="shared" si="16"/>
        <v>3.2737500000000002</v>
      </c>
      <c r="Q75" s="122">
        <f t="shared" ca="1" si="17"/>
        <v>3.760989999999997E-3</v>
      </c>
      <c r="R75" s="123">
        <f t="shared" ca="1" si="18"/>
        <v>364.81602999999973</v>
      </c>
    </row>
    <row r="76" spans="11:18" x14ac:dyDescent="0.3">
      <c r="K76" s="111">
        <v>48214</v>
      </c>
      <c r="L76" s="112">
        <f t="shared" ref="L76:L87" si="19">L75+1</f>
        <v>76</v>
      </c>
      <c r="M76" s="113">
        <f t="shared" ref="M76:M87" si="20">M75+$B$8</f>
        <v>0</v>
      </c>
      <c r="N76" s="113">
        <f t="shared" si="9"/>
        <v>8.8218688246918218E-3</v>
      </c>
      <c r="O76" s="114">
        <f t="shared" ref="O76:O87" si="21">$B$4*N76</f>
        <v>3.375E-5</v>
      </c>
      <c r="P76" s="115">
        <f t="shared" ref="P76:P87" si="22">O76*Cours_euros_Bitcoin</f>
        <v>3.2737500000000002</v>
      </c>
      <c r="Q76" s="114">
        <f t="shared" ref="Q76:Q87" ca="1" si="23">Q75+O76</f>
        <v>3.794739999999997E-3</v>
      </c>
      <c r="R76" s="115">
        <f t="shared" ca="1" si="18"/>
        <v>368.08977999999968</v>
      </c>
    </row>
    <row r="77" spans="11:18" x14ac:dyDescent="0.3">
      <c r="K77" s="111">
        <v>48245</v>
      </c>
      <c r="L77" s="112">
        <f t="shared" si="19"/>
        <v>77</v>
      </c>
      <c r="M77" s="113">
        <f t="shared" si="20"/>
        <v>0</v>
      </c>
      <c r="N77" s="113">
        <f t="shared" si="9"/>
        <v>8.8218688246918218E-3</v>
      </c>
      <c r="O77" s="114">
        <f t="shared" si="21"/>
        <v>3.375E-5</v>
      </c>
      <c r="P77" s="115">
        <f t="shared" si="22"/>
        <v>3.2737500000000002</v>
      </c>
      <c r="Q77" s="114">
        <f t="shared" ca="1" si="23"/>
        <v>3.8284899999999969E-3</v>
      </c>
      <c r="R77" s="115">
        <f t="shared" ca="1" si="18"/>
        <v>371.36352999999968</v>
      </c>
    </row>
    <row r="78" spans="11:18" x14ac:dyDescent="0.3">
      <c r="K78" s="111">
        <v>48274</v>
      </c>
      <c r="L78" s="112">
        <f t="shared" si="19"/>
        <v>78</v>
      </c>
      <c r="M78" s="113">
        <f t="shared" si="20"/>
        <v>0</v>
      </c>
      <c r="N78" s="113">
        <f t="shared" si="9"/>
        <v>8.8218688246918218E-3</v>
      </c>
      <c r="O78" s="114">
        <f t="shared" si="21"/>
        <v>3.375E-5</v>
      </c>
      <c r="P78" s="115">
        <f t="shared" si="22"/>
        <v>3.2737500000000002</v>
      </c>
      <c r="Q78" s="114">
        <f t="shared" ca="1" si="23"/>
        <v>3.8622399999999968E-3</v>
      </c>
      <c r="R78" s="115">
        <f t="shared" ca="1" si="18"/>
        <v>374.63727999999969</v>
      </c>
    </row>
    <row r="79" spans="11:18" x14ac:dyDescent="0.3">
      <c r="K79" s="111">
        <v>48305</v>
      </c>
      <c r="L79" s="112">
        <f t="shared" si="19"/>
        <v>79</v>
      </c>
      <c r="M79" s="113">
        <f t="shared" si="20"/>
        <v>0</v>
      </c>
      <c r="N79" s="113">
        <f t="shared" si="9"/>
        <v>8.8218688246918218E-3</v>
      </c>
      <c r="O79" s="114">
        <f t="shared" si="21"/>
        <v>3.375E-5</v>
      </c>
      <c r="P79" s="115">
        <f t="shared" si="22"/>
        <v>3.2737500000000002</v>
      </c>
      <c r="Q79" s="114">
        <f t="shared" ca="1" si="23"/>
        <v>3.8959899999999967E-3</v>
      </c>
      <c r="R79" s="115">
        <f t="shared" ca="1" si="18"/>
        <v>377.9110299999997</v>
      </c>
    </row>
    <row r="80" spans="11:18" x14ac:dyDescent="0.3">
      <c r="K80" s="111">
        <v>48335</v>
      </c>
      <c r="L80" s="112">
        <f t="shared" si="19"/>
        <v>80</v>
      </c>
      <c r="M80" s="113">
        <f t="shared" si="20"/>
        <v>0</v>
      </c>
      <c r="N80" s="113">
        <f t="shared" si="9"/>
        <v>8.8218688246918218E-3</v>
      </c>
      <c r="O80" s="114">
        <f t="shared" si="21"/>
        <v>3.375E-5</v>
      </c>
      <c r="P80" s="115">
        <f t="shared" si="22"/>
        <v>3.2737500000000002</v>
      </c>
      <c r="Q80" s="114">
        <f t="shared" ca="1" si="23"/>
        <v>3.9297399999999967E-3</v>
      </c>
      <c r="R80" s="115">
        <f t="shared" ca="1" si="18"/>
        <v>381.18477999999971</v>
      </c>
    </row>
    <row r="81" spans="11:18" x14ac:dyDescent="0.3">
      <c r="K81" s="111">
        <v>48366</v>
      </c>
      <c r="L81" s="112">
        <f t="shared" si="19"/>
        <v>81</v>
      </c>
      <c r="M81" s="113">
        <f t="shared" si="20"/>
        <v>0</v>
      </c>
      <c r="N81" s="113">
        <f t="shared" si="9"/>
        <v>8.8218688246918218E-3</v>
      </c>
      <c r="O81" s="114">
        <f t="shared" si="21"/>
        <v>3.375E-5</v>
      </c>
      <c r="P81" s="115">
        <f t="shared" si="22"/>
        <v>3.2737500000000002</v>
      </c>
      <c r="Q81" s="114">
        <f t="shared" ca="1" si="23"/>
        <v>3.9634899999999966E-3</v>
      </c>
      <c r="R81" s="115">
        <f t="shared" ca="1" si="18"/>
        <v>384.45852999999966</v>
      </c>
    </row>
    <row r="82" spans="11:18" x14ac:dyDescent="0.3">
      <c r="K82" s="84">
        <v>48396</v>
      </c>
      <c r="L82" s="85">
        <f t="shared" si="19"/>
        <v>82</v>
      </c>
      <c r="M82" s="86">
        <f t="shared" si="20"/>
        <v>0</v>
      </c>
      <c r="N82" s="86">
        <f>$B$11*(1-M82)/2/2</f>
        <v>4.4109344123459109E-3</v>
      </c>
      <c r="O82" s="87">
        <f t="shared" si="21"/>
        <v>1.6875E-5</v>
      </c>
      <c r="P82" s="116">
        <f t="shared" si="22"/>
        <v>1.6368750000000001</v>
      </c>
      <c r="Q82" s="87">
        <f t="shared" ca="1" si="23"/>
        <v>3.980364999999997E-3</v>
      </c>
      <c r="R82" s="116">
        <f t="shared" ca="1" si="18"/>
        <v>386.09540499999969</v>
      </c>
    </row>
    <row r="83" spans="11:18" x14ac:dyDescent="0.3">
      <c r="K83" s="111">
        <v>48427</v>
      </c>
      <c r="L83" s="112">
        <f t="shared" si="19"/>
        <v>83</v>
      </c>
      <c r="M83" s="113">
        <f t="shared" si="20"/>
        <v>0</v>
      </c>
      <c r="N83" s="113">
        <f t="shared" ref="N83:N87" si="24">$B$11*(1-M83)/2/2</f>
        <v>4.4109344123459109E-3</v>
      </c>
      <c r="O83" s="114">
        <f t="shared" si="21"/>
        <v>1.6875E-5</v>
      </c>
      <c r="P83" s="115">
        <f t="shared" si="22"/>
        <v>1.6368750000000001</v>
      </c>
      <c r="Q83" s="114">
        <f t="shared" ca="1" si="23"/>
        <v>3.9972399999999974E-3</v>
      </c>
      <c r="R83" s="115">
        <f t="shared" ca="1" si="18"/>
        <v>387.73227999999972</v>
      </c>
    </row>
    <row r="84" spans="11:18" x14ac:dyDescent="0.3">
      <c r="K84" s="111">
        <v>48458</v>
      </c>
      <c r="L84" s="112">
        <f t="shared" si="19"/>
        <v>84</v>
      </c>
      <c r="M84" s="113">
        <f t="shared" si="20"/>
        <v>0</v>
      </c>
      <c r="N84" s="113">
        <f t="shared" si="24"/>
        <v>4.4109344123459109E-3</v>
      </c>
      <c r="O84" s="114">
        <f t="shared" si="21"/>
        <v>1.6875E-5</v>
      </c>
      <c r="P84" s="115">
        <f t="shared" si="22"/>
        <v>1.6368750000000001</v>
      </c>
      <c r="Q84" s="114">
        <f t="shared" ca="1" si="23"/>
        <v>4.0141149999999978E-3</v>
      </c>
      <c r="R84" s="115">
        <f t="shared" ca="1" si="18"/>
        <v>389.36915499999981</v>
      </c>
    </row>
    <row r="85" spans="11:18" x14ac:dyDescent="0.3">
      <c r="K85" s="111">
        <v>48488</v>
      </c>
      <c r="L85" s="112">
        <f t="shared" si="19"/>
        <v>85</v>
      </c>
      <c r="M85" s="113">
        <f t="shared" si="20"/>
        <v>0</v>
      </c>
      <c r="N85" s="113">
        <f t="shared" si="24"/>
        <v>4.4109344123459109E-3</v>
      </c>
      <c r="O85" s="114">
        <f t="shared" si="21"/>
        <v>1.6875E-5</v>
      </c>
      <c r="P85" s="115">
        <f t="shared" si="22"/>
        <v>1.6368750000000001</v>
      </c>
      <c r="Q85" s="114">
        <f t="shared" ca="1" si="23"/>
        <v>4.0309899999999982E-3</v>
      </c>
      <c r="R85" s="115">
        <f t="shared" ca="1" si="18"/>
        <v>391.00602999999984</v>
      </c>
    </row>
    <row r="86" spans="11:18" x14ac:dyDescent="0.3">
      <c r="K86" s="111">
        <v>48519</v>
      </c>
      <c r="L86" s="112">
        <f t="shared" si="19"/>
        <v>86</v>
      </c>
      <c r="M86" s="113">
        <f t="shared" si="20"/>
        <v>0</v>
      </c>
      <c r="N86" s="113">
        <f t="shared" si="24"/>
        <v>4.4109344123459109E-3</v>
      </c>
      <c r="O86" s="114">
        <f t="shared" si="21"/>
        <v>1.6875E-5</v>
      </c>
      <c r="P86" s="115">
        <f t="shared" si="22"/>
        <v>1.6368750000000001</v>
      </c>
      <c r="Q86" s="114">
        <f t="shared" ca="1" si="23"/>
        <v>4.0478649999999986E-3</v>
      </c>
      <c r="R86" s="115">
        <f t="shared" ca="1" si="18"/>
        <v>392.64290499999987</v>
      </c>
    </row>
    <row r="87" spans="11:18" x14ac:dyDescent="0.3">
      <c r="K87" s="111">
        <v>48549</v>
      </c>
      <c r="L87" s="112">
        <f t="shared" si="19"/>
        <v>87</v>
      </c>
      <c r="M87" s="113">
        <f t="shared" si="20"/>
        <v>0</v>
      </c>
      <c r="N87" s="113">
        <f t="shared" si="24"/>
        <v>4.4109344123459109E-3</v>
      </c>
      <c r="O87" s="114">
        <f t="shared" si="21"/>
        <v>1.6875E-5</v>
      </c>
      <c r="P87" s="115">
        <f t="shared" si="22"/>
        <v>1.6368750000000001</v>
      </c>
      <c r="Q87" s="114">
        <f t="shared" ca="1" si="23"/>
        <v>4.064739999999999E-3</v>
      </c>
      <c r="R87" s="115">
        <f t="shared" ca="1" si="18"/>
        <v>394.2797799999999</v>
      </c>
    </row>
    <row r="88" spans="11:18" x14ac:dyDescent="0.3">
      <c r="K88" s="89"/>
      <c r="L88" s="89"/>
      <c r="M88" s="89"/>
      <c r="N88" s="89"/>
      <c r="O88" s="89"/>
      <c r="P88" s="89"/>
      <c r="Q88" s="89"/>
      <c r="R88" s="89"/>
    </row>
    <row r="89" spans="11:18" x14ac:dyDescent="0.3">
      <c r="K89" s="89"/>
      <c r="L89" s="89"/>
      <c r="M89" s="89"/>
      <c r="N89" s="89"/>
      <c r="O89" s="89"/>
      <c r="P89" s="89"/>
      <c r="Q89" s="89"/>
      <c r="R89" s="89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tabSelected="1" workbookViewId="0">
      <selection activeCell="D14" sqref="D14"/>
    </sheetView>
  </sheetViews>
  <sheetFormatPr baseColWidth="10" defaultRowHeight="14.4" x14ac:dyDescent="0.3"/>
  <cols>
    <col min="1" max="1" width="33.44140625" customWidth="1"/>
  </cols>
  <sheetData>
    <row r="2" spans="1:2" x14ac:dyDescent="0.3">
      <c r="A2" t="s">
        <v>54</v>
      </c>
      <c r="B2">
        <v>1.1468000000000001E-4</v>
      </c>
    </row>
    <row r="4" spans="1:2" x14ac:dyDescent="0.3">
      <c r="A4" s="126">
        <v>45931</v>
      </c>
      <c r="B4">
        <v>1.2274000000000001E-4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GoMining Return</vt:lpstr>
      <vt:lpstr>GoMining return evolution</vt:lpstr>
      <vt:lpstr>Cashout</vt:lpstr>
      <vt:lpstr>Cours_euros_Bitcoin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Fromager</dc:creator>
  <cp:lastModifiedBy>Pascal Fromager</cp:lastModifiedBy>
  <dcterms:created xsi:type="dcterms:W3CDTF">2025-10-12T11:48:40Z</dcterms:created>
  <dcterms:modified xsi:type="dcterms:W3CDTF">2025-11-04T16:19:52Z</dcterms:modified>
</cp:coreProperties>
</file>